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<sst xmlns="http://schemas.openxmlformats.org/spreadsheetml/2006/main" count="126" uniqueCount="126">
  <si>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</si>
  <si>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</si>
  <si>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</si>
  <si>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</si>
  <si>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</si>
  <si>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</si>
  <si>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</si>
  <si>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</si>
  <si>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</si>
  <si>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</si>
  <si>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</si>
  <si>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</si>
  <si>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</si>
  <si>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</si>
  <si>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</si>
  <si>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</si>
  <si>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</si>
  <si>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</si>
  <si>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</si>
  <si>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</si>
  <si>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</si>
  <si>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</si>
  <si>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</si>
  <si>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</si>
  <si>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</si>
  <si>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</si>
  <si>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</si>
  <si>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</si>
  <si>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</si>
  <si>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</si>
  <si>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</si>
  <si>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</si>
  <si>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</si>
  <si>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</si>
  <si>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</si>
  <si>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</si>
  <si>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</si>
  <si>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</si>
  <si>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</si>
  <si>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</si>
  <si>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</si>
  <si>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</si>
  <si>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</si>
  <si>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</si>
  <si>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</si>
  <si>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</si>
  <si>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</si>
  <si>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</si>
  <si>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</si>
  <si>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</si>
  <si>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</si>
  <si>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</si>
  <si>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</si>
  <si>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</si>
  <si>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</si>
  <si>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</si>
  <si>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</si>
  <si>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</si>
  <si>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</si>
  <si>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</si>
  <si>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</si>
  <si>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</si>
  <si>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</si>
  <si>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</si>
  <si>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</si>
  <si>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</si>
  <si>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</si>
  <si>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</si>
  <si>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</si>
  <si>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</si>
  <si>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</si>
  <si>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</si>
  <si>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</si>
  <si>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</si>
  <si>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</si>
  <si>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</si>
  <si>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</si>
  <si>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</si>
  <si>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</si>
  <si>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</si>
  <si>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</si>
  <si>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</si>
  <si>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</si>
  <si>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</si>
  <si>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</si>
  <si>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</si>
  <si>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</si>
  <si>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</si>
  <si>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</si>
  <si>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</si>
  <si>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</si>
  <si>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</si>
  <si>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</si>
  <si>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</si>
  <si>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</si>
  <si>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</si>
  <si>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</si>
  <si>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</si>
  <si>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</si>
  <si>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</si>
  <si>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</si>
  <si>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</si>
  <si>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</si>
  <si>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</si>
  <si>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</si>
  <si>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</si>
  <si>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</si>
  <si>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</si>
  <si>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</si>
  <si>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</si>
  <si>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</si>
  <si>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</si>
  <si>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</si>
  <si>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</si>
  <si>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</si>
  <si>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</si>
  <si>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</si>
  <si>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</si>
  <si>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</si>
  <si>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</si>
  <si>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</si>
  <si>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</si>
  <si>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</si>
  <si>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</si>
  <si>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</si>
  <si>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OPERAÇÃO 13/12/14 - VENCIMENTO 19/12/14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</si>
</sst>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2" sqref="A2:K2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110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109</v>
      </c>
      <c r="J5" s="78" t="s">
        <v>108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328698</v>
      </c>
      <c r="C7" s="9">
        <f t="shared" si="0"/>
        <v>470665</v>
      </c>
      <c r="D7" s="9">
        <f t="shared" si="0"/>
        <v>535691</v>
      </c>
      <c r="E7" s="9">
        <f t="shared" si="0"/>
        <v>291161</v>
      </c>
      <c r="F7" s="9">
        <f t="shared" si="0"/>
        <v>430613</v>
      </c>
      <c r="G7" s="9">
        <f t="shared" si="0"/>
        <v>623163</v>
      </c>
      <c r="H7" s="9">
        <f t="shared" si="0"/>
        <v>271333</v>
      </c>
      <c r="I7" s="9">
        <f t="shared" si="0"/>
        <v>64213</v>
      </c>
      <c r="J7" s="9">
        <f t="shared" si="0"/>
        <v>195740</v>
      </c>
      <c r="K7" s="9">
        <f t="shared" si="0"/>
        <v>3211277</v>
      </c>
      <c r="L7" s="53"/>
    </row>
    <row r="8" spans="1:11" ht="17.25" customHeight="1">
      <c r="A8" s="10" t="s">
        <v>117</v>
      </c>
      <c r="B8" s="11">
        <f>B9+B12+B16</f>
        <v>196606</v>
      </c>
      <c r="C8" s="11">
        <f aca="true" t="shared" si="1" ref="C8:J8">C9+C12+C16</f>
        <v>291745</v>
      </c>
      <c r="D8" s="11">
        <f t="shared" si="1"/>
        <v>316470</v>
      </c>
      <c r="E8" s="11">
        <f t="shared" si="1"/>
        <v>176686</v>
      </c>
      <c r="F8" s="11">
        <f t="shared" si="1"/>
        <v>241641</v>
      </c>
      <c r="G8" s="11">
        <f t="shared" si="1"/>
        <v>339796</v>
      </c>
      <c r="H8" s="11">
        <f t="shared" si="1"/>
        <v>171545</v>
      </c>
      <c r="I8" s="11">
        <f t="shared" si="1"/>
        <v>35500</v>
      </c>
      <c r="J8" s="11">
        <f t="shared" si="1"/>
        <v>113773</v>
      </c>
      <c r="K8" s="11">
        <f>SUM(B8:J8)</f>
        <v>1883762</v>
      </c>
    </row>
    <row r="9" spans="1:11" ht="17.25" customHeight="1">
      <c r="A9" s="15" t="s">
        <v>17</v>
      </c>
      <c r="B9" s="13">
        <f>+B10+B11</f>
        <v>38812</v>
      </c>
      <c r="C9" s="13">
        <f aca="true" t="shared" si="2" ref="C9:J9">+C10+C11</f>
        <v>62216</v>
      </c>
      <c r="D9" s="13">
        <f t="shared" si="2"/>
        <v>62446</v>
      </c>
      <c r="E9" s="13">
        <f t="shared" si="2"/>
        <v>35066</v>
      </c>
      <c r="F9" s="13">
        <f t="shared" si="2"/>
        <v>38986</v>
      </c>
      <c r="G9" s="13">
        <f t="shared" si="2"/>
        <v>41147</v>
      </c>
      <c r="H9" s="13">
        <f t="shared" si="2"/>
        <v>37208</v>
      </c>
      <c r="I9" s="13">
        <f t="shared" si="2"/>
        <v>8515</v>
      </c>
      <c r="J9" s="13">
        <f t="shared" si="2"/>
        <v>19406</v>
      </c>
      <c r="K9" s="11">
        <f>SUM(B9:J9)</f>
        <v>343802</v>
      </c>
    </row>
    <row r="10" spans="1:11" ht="17.25" customHeight="1">
      <c r="A10" s="30" t="s">
        <v>18</v>
      </c>
      <c r="B10" s="13">
        <v>38812</v>
      </c>
      <c r="C10" s="13">
        <v>62216</v>
      </c>
      <c r="D10" s="13">
        <v>62446</v>
      </c>
      <c r="E10" s="13">
        <v>35066</v>
      </c>
      <c r="F10" s="13">
        <v>38986</v>
      </c>
      <c r="G10" s="13">
        <v>41147</v>
      </c>
      <c r="H10" s="13">
        <v>37208</v>
      </c>
      <c r="I10" s="13">
        <v>8515</v>
      </c>
      <c r="J10" s="13">
        <v>19406</v>
      </c>
      <c r="K10" s="11">
        <f>SUM(B10:J10)</f>
        <v>343802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153954</v>
      </c>
      <c r="C12" s="17">
        <f t="shared" si="3"/>
        <v>223700</v>
      </c>
      <c r="D12" s="17">
        <f t="shared" si="3"/>
        <v>248348</v>
      </c>
      <c r="E12" s="17">
        <f t="shared" si="3"/>
        <v>138334</v>
      </c>
      <c r="F12" s="17">
        <f t="shared" si="3"/>
        <v>197627</v>
      </c>
      <c r="G12" s="17">
        <f t="shared" si="3"/>
        <v>291414</v>
      </c>
      <c r="H12" s="17">
        <f t="shared" si="3"/>
        <v>131236</v>
      </c>
      <c r="I12" s="17">
        <f t="shared" si="3"/>
        <v>26223</v>
      </c>
      <c r="J12" s="17">
        <f t="shared" si="3"/>
        <v>92292</v>
      </c>
      <c r="K12" s="11">
        <f aca="true" t="shared" si="4" ref="K12:K27">SUM(B12:J12)</f>
        <v>1503128</v>
      </c>
    </row>
    <row r="13" spans="1:13" ht="17.25" customHeight="1">
      <c r="A13" s="14" t="s">
        <v>20</v>
      </c>
      <c r="B13" s="13">
        <v>72694</v>
      </c>
      <c r="C13" s="13">
        <v>113003</v>
      </c>
      <c r="D13" s="13">
        <v>128278</v>
      </c>
      <c r="E13" s="13">
        <v>71301</v>
      </c>
      <c r="F13" s="13">
        <v>96918</v>
      </c>
      <c r="G13" s="13">
        <v>135360</v>
      </c>
      <c r="H13" s="13">
        <v>60289</v>
      </c>
      <c r="I13" s="13">
        <v>14466</v>
      </c>
      <c r="J13" s="13">
        <v>47034</v>
      </c>
      <c r="K13" s="11">
        <f t="shared" si="4"/>
        <v>739343</v>
      </c>
      <c r="L13" s="53"/>
      <c r="M13" s="54"/>
    </row>
    <row r="14" spans="1:12" ht="17.25" customHeight="1">
      <c r="A14" s="14" t="s">
        <v>21</v>
      </c>
      <c r="B14" s="13">
        <v>67851</v>
      </c>
      <c r="C14" s="13">
        <v>90359</v>
      </c>
      <c r="D14" s="13">
        <v>99694</v>
      </c>
      <c r="E14" s="13">
        <v>55798</v>
      </c>
      <c r="F14" s="13">
        <v>85311</v>
      </c>
      <c r="G14" s="13">
        <v>137243</v>
      </c>
      <c r="H14" s="13">
        <v>60052</v>
      </c>
      <c r="I14" s="13">
        <v>9472</v>
      </c>
      <c r="J14" s="13">
        <v>37522</v>
      </c>
      <c r="K14" s="11">
        <f t="shared" si="4"/>
        <v>643302</v>
      </c>
      <c r="L14" s="53"/>
    </row>
    <row r="15" spans="1:11" ht="17.25" customHeight="1">
      <c r="A15" s="14" t="s">
        <v>22</v>
      </c>
      <c r="B15" s="13">
        <v>13409</v>
      </c>
      <c r="C15" s="13">
        <v>20338</v>
      </c>
      <c r="D15" s="13">
        <v>20376</v>
      </c>
      <c r="E15" s="13">
        <v>11235</v>
      </c>
      <c r="F15" s="13">
        <v>15398</v>
      </c>
      <c r="G15" s="13">
        <v>18811</v>
      </c>
      <c r="H15" s="13">
        <v>10895</v>
      </c>
      <c r="I15" s="13">
        <v>2285</v>
      </c>
      <c r="J15" s="13">
        <v>7736</v>
      </c>
      <c r="K15" s="11">
        <f t="shared" si="4"/>
        <v>120483</v>
      </c>
    </row>
    <row r="16" spans="1:11" ht="17.25" customHeight="1">
      <c r="A16" s="15" t="s">
        <v>113</v>
      </c>
      <c r="B16" s="13">
        <f>B17+B18+B19</f>
        <v>3840</v>
      </c>
      <c r="C16" s="13">
        <f aca="true" t="shared" si="5" ref="C16:J16">C17+C18+C19</f>
        <v>5829</v>
      </c>
      <c r="D16" s="13">
        <f t="shared" si="5"/>
        <v>5676</v>
      </c>
      <c r="E16" s="13">
        <f t="shared" si="5"/>
        <v>3286</v>
      </c>
      <c r="F16" s="13">
        <f t="shared" si="5"/>
        <v>5028</v>
      </c>
      <c r="G16" s="13">
        <f t="shared" si="5"/>
        <v>7235</v>
      </c>
      <c r="H16" s="13">
        <f t="shared" si="5"/>
        <v>3101</v>
      </c>
      <c r="I16" s="13">
        <f t="shared" si="5"/>
        <v>762</v>
      </c>
      <c r="J16" s="13">
        <f t="shared" si="5"/>
        <v>2075</v>
      </c>
      <c r="K16" s="11">
        <f t="shared" si="4"/>
        <v>36832</v>
      </c>
    </row>
    <row r="17" spans="1:11" ht="17.25" customHeight="1">
      <c r="A17" s="14" t="s">
        <v>114</v>
      </c>
      <c r="B17" s="13">
        <v>2367</v>
      </c>
      <c r="C17" s="13">
        <v>3627</v>
      </c>
      <c r="D17" s="13">
        <v>3602</v>
      </c>
      <c r="E17" s="13">
        <v>2263</v>
      </c>
      <c r="F17" s="13">
        <v>3272</v>
      </c>
      <c r="G17" s="13">
        <v>4701</v>
      </c>
      <c r="H17" s="13">
        <v>2131</v>
      </c>
      <c r="I17" s="13">
        <v>518</v>
      </c>
      <c r="J17" s="13">
        <v>1333</v>
      </c>
      <c r="K17" s="11">
        <f t="shared" si="4"/>
        <v>23814</v>
      </c>
    </row>
    <row r="18" spans="1:11" ht="17.25" customHeight="1">
      <c r="A18" s="14" t="s">
        <v>115</v>
      </c>
      <c r="B18" s="13">
        <v>289</v>
      </c>
      <c r="C18" s="13">
        <v>397</v>
      </c>
      <c r="D18" s="13">
        <v>293</v>
      </c>
      <c r="E18" s="13">
        <v>222</v>
      </c>
      <c r="F18" s="13">
        <v>290</v>
      </c>
      <c r="G18" s="13">
        <v>634</v>
      </c>
      <c r="H18" s="13">
        <v>181</v>
      </c>
      <c r="I18" s="13">
        <v>35</v>
      </c>
      <c r="J18" s="13">
        <v>128</v>
      </c>
      <c r="K18" s="11">
        <f t="shared" si="4"/>
        <v>2469</v>
      </c>
    </row>
    <row r="19" spans="1:11" ht="17.25" customHeight="1">
      <c r="A19" s="14" t="s">
        <v>116</v>
      </c>
      <c r="B19" s="13">
        <v>1184</v>
      </c>
      <c r="C19" s="13">
        <v>1805</v>
      </c>
      <c r="D19" s="13">
        <v>1781</v>
      </c>
      <c r="E19" s="13">
        <v>801</v>
      </c>
      <c r="F19" s="13">
        <v>1466</v>
      </c>
      <c r="G19" s="13">
        <v>1900</v>
      </c>
      <c r="H19" s="13">
        <v>789</v>
      </c>
      <c r="I19" s="13">
        <v>209</v>
      </c>
      <c r="J19" s="13">
        <v>614</v>
      </c>
      <c r="K19" s="11">
        <f t="shared" si="4"/>
        <v>10549</v>
      </c>
    </row>
    <row r="20" spans="1:11" ht="17.25" customHeight="1">
      <c r="A20" s="16" t="s">
        <v>23</v>
      </c>
      <c r="B20" s="11">
        <f>+B21+B22+B23</f>
        <v>103206</v>
      </c>
      <c r="C20" s="11">
        <f aca="true" t="shared" si="6" ref="C20:J20">+C21+C22+C23</f>
        <v>132173</v>
      </c>
      <c r="D20" s="11">
        <f t="shared" si="6"/>
        <v>160707</v>
      </c>
      <c r="E20" s="11">
        <f t="shared" si="6"/>
        <v>85173</v>
      </c>
      <c r="F20" s="11">
        <f t="shared" si="6"/>
        <v>151184</v>
      </c>
      <c r="G20" s="11">
        <f t="shared" si="6"/>
        <v>245503</v>
      </c>
      <c r="H20" s="11">
        <f t="shared" si="6"/>
        <v>79170</v>
      </c>
      <c r="I20" s="11">
        <f t="shared" si="6"/>
        <v>19911</v>
      </c>
      <c r="J20" s="11">
        <f t="shared" si="6"/>
        <v>57001</v>
      </c>
      <c r="K20" s="11">
        <f t="shared" si="4"/>
        <v>1034028</v>
      </c>
    </row>
    <row r="21" spans="1:12" ht="17.25" customHeight="1">
      <c r="A21" s="12" t="s">
        <v>24</v>
      </c>
      <c r="B21" s="13">
        <v>53775</v>
      </c>
      <c r="C21" s="13">
        <v>75099</v>
      </c>
      <c r="D21" s="13">
        <v>92563</v>
      </c>
      <c r="E21" s="13">
        <v>48867</v>
      </c>
      <c r="F21" s="13">
        <v>81073</v>
      </c>
      <c r="G21" s="13">
        <v>120604</v>
      </c>
      <c r="H21" s="13">
        <v>41913</v>
      </c>
      <c r="I21" s="13">
        <v>12131</v>
      </c>
      <c r="J21" s="13">
        <v>31725</v>
      </c>
      <c r="K21" s="11">
        <f t="shared" si="4"/>
        <v>557750</v>
      </c>
      <c r="L21" s="53"/>
    </row>
    <row r="22" spans="1:12" ht="17.25" customHeight="1">
      <c r="A22" s="12" t="s">
        <v>25</v>
      </c>
      <c r="B22" s="13">
        <v>41454</v>
      </c>
      <c r="C22" s="13">
        <v>46705</v>
      </c>
      <c r="D22" s="13">
        <v>57013</v>
      </c>
      <c r="E22" s="13">
        <v>30830</v>
      </c>
      <c r="F22" s="13">
        <v>60044</v>
      </c>
      <c r="G22" s="13">
        <v>111019</v>
      </c>
      <c r="H22" s="13">
        <v>31996</v>
      </c>
      <c r="I22" s="13">
        <v>6323</v>
      </c>
      <c r="J22" s="13">
        <v>21061</v>
      </c>
      <c r="K22" s="11">
        <f t="shared" si="4"/>
        <v>406445</v>
      </c>
      <c r="L22" s="53"/>
    </row>
    <row r="23" spans="1:11" ht="17.25" customHeight="1">
      <c r="A23" s="12" t="s">
        <v>26</v>
      </c>
      <c r="B23" s="13">
        <v>7977</v>
      </c>
      <c r="C23" s="13">
        <v>10369</v>
      </c>
      <c r="D23" s="13">
        <v>11131</v>
      </c>
      <c r="E23" s="13">
        <v>5476</v>
      </c>
      <c r="F23" s="13">
        <v>10067</v>
      </c>
      <c r="G23" s="13">
        <v>13880</v>
      </c>
      <c r="H23" s="13">
        <v>5261</v>
      </c>
      <c r="I23" s="13">
        <v>1457</v>
      </c>
      <c r="J23" s="13">
        <v>4215</v>
      </c>
      <c r="K23" s="11">
        <f t="shared" si="4"/>
        <v>69833</v>
      </c>
    </row>
    <row r="24" spans="1:11" ht="17.25" customHeight="1">
      <c r="A24" s="16" t="s">
        <v>27</v>
      </c>
      <c r="B24" s="13">
        <v>28886</v>
      </c>
      <c r="C24" s="13">
        <v>46747</v>
      </c>
      <c r="D24" s="13">
        <v>58514</v>
      </c>
      <c r="E24" s="13">
        <v>29302</v>
      </c>
      <c r="F24" s="13">
        <v>37788</v>
      </c>
      <c r="G24" s="13">
        <v>37864</v>
      </c>
      <c r="H24" s="13">
        <v>18656</v>
      </c>
      <c r="I24" s="13">
        <v>8802</v>
      </c>
      <c r="J24" s="13">
        <v>24966</v>
      </c>
      <c r="K24" s="11">
        <f t="shared" si="4"/>
        <v>291525</v>
      </c>
    </row>
    <row r="25" spans="1:12" ht="17.25" customHeight="1">
      <c r="A25" s="12" t="s">
        <v>28</v>
      </c>
      <c r="B25" s="13">
        <v>18487</v>
      </c>
      <c r="C25" s="13">
        <v>29918</v>
      </c>
      <c r="D25" s="13">
        <v>37449</v>
      </c>
      <c r="E25" s="13">
        <v>18753</v>
      </c>
      <c r="F25" s="13">
        <v>24184</v>
      </c>
      <c r="G25" s="13">
        <v>24233</v>
      </c>
      <c r="H25" s="13">
        <v>11940</v>
      </c>
      <c r="I25" s="13">
        <v>5633</v>
      </c>
      <c r="J25" s="13">
        <v>15978</v>
      </c>
      <c r="K25" s="11">
        <f t="shared" si="4"/>
        <v>186575</v>
      </c>
      <c r="L25" s="53"/>
    </row>
    <row r="26" spans="1:12" ht="17.25" customHeight="1">
      <c r="A26" s="12" t="s">
        <v>29</v>
      </c>
      <c r="B26" s="13">
        <v>10399</v>
      </c>
      <c r="C26" s="13">
        <v>16829</v>
      </c>
      <c r="D26" s="13">
        <v>21065</v>
      </c>
      <c r="E26" s="13">
        <v>10549</v>
      </c>
      <c r="F26" s="13">
        <v>13604</v>
      </c>
      <c r="G26" s="13">
        <v>13631</v>
      </c>
      <c r="H26" s="13">
        <v>6716</v>
      </c>
      <c r="I26" s="13">
        <v>3169</v>
      </c>
      <c r="J26" s="13">
        <v>8988</v>
      </c>
      <c r="K26" s="11">
        <f t="shared" si="4"/>
        <v>104950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1962</v>
      </c>
      <c r="I27" s="11">
        <v>0</v>
      </c>
      <c r="J27" s="11">
        <v>0</v>
      </c>
      <c r="K27" s="11">
        <f t="shared" si="4"/>
        <v>1962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2.412929</v>
      </c>
      <c r="C29" s="61">
        <f aca="true" t="shared" si="7" ref="C29:J29">SUM(C30:C33)</f>
        <v>2.753106</v>
      </c>
      <c r="D29" s="61">
        <f t="shared" si="7"/>
        <v>3.0994962299999997</v>
      </c>
      <c r="E29" s="61">
        <f t="shared" si="7"/>
        <v>2.63576102</v>
      </c>
      <c r="F29" s="61">
        <f t="shared" si="7"/>
        <v>2.55867105</v>
      </c>
      <c r="G29" s="61">
        <f t="shared" si="7"/>
        <v>2.2004676</v>
      </c>
      <c r="H29" s="61">
        <f t="shared" si="7"/>
        <v>2.523595</v>
      </c>
      <c r="I29" s="61">
        <f t="shared" si="7"/>
        <v>4.4806173199999995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123</v>
      </c>
      <c r="B32" s="63">
        <v>-0.000771</v>
      </c>
      <c r="C32" s="63">
        <v>0</v>
      </c>
      <c r="D32" s="63">
        <v>-3.77E-06</v>
      </c>
      <c r="E32" s="63">
        <v>-0.00023898</v>
      </c>
      <c r="F32" s="63">
        <v>-0.00032895</v>
      </c>
      <c r="G32" s="63">
        <v>-0.0009324</v>
      </c>
      <c r="H32" s="63">
        <v>-0.000605</v>
      </c>
      <c r="I32" s="63">
        <v>-8.268E-05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81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22833.4</v>
      </c>
      <c r="I35" s="19">
        <v>0</v>
      </c>
      <c r="J35" s="19">
        <v>0</v>
      </c>
      <c r="K35" s="23">
        <f>SUM(B35:J35)</f>
        <v>22833.4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642</v>
      </c>
      <c r="C39" s="19">
        <f aca="true" t="shared" si="8" ref="C39:J39">+C43</f>
        <v>0</v>
      </c>
      <c r="D39" s="23">
        <f t="shared" si="8"/>
        <v>4.28</v>
      </c>
      <c r="E39" s="19">
        <f t="shared" si="8"/>
        <v>179.76</v>
      </c>
      <c r="F39" s="23">
        <f t="shared" si="8"/>
        <v>363.8</v>
      </c>
      <c r="G39" s="23">
        <f t="shared" si="8"/>
        <v>1583.6</v>
      </c>
      <c r="H39" s="23">
        <f t="shared" si="8"/>
        <v>470.8</v>
      </c>
      <c r="I39" s="19">
        <f t="shared" si="8"/>
        <v>12.84</v>
      </c>
      <c r="J39" s="19">
        <f t="shared" si="8"/>
        <v>0</v>
      </c>
      <c r="K39" s="23">
        <f aca="true" t="shared" si="9" ref="K39:K44">SUM(B39:J39)</f>
        <v>3257.08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122</v>
      </c>
      <c r="B43" s="66">
        <f>ROUND(B44*B45,2)</f>
        <v>642</v>
      </c>
      <c r="C43" s="64">
        <v>0</v>
      </c>
      <c r="D43" s="66">
        <f aca="true" t="shared" si="10" ref="D43:I43">ROUND(D44*D45,2)</f>
        <v>4.28</v>
      </c>
      <c r="E43" s="66">
        <f t="shared" si="10"/>
        <v>179.76</v>
      </c>
      <c r="F43" s="66">
        <f t="shared" si="10"/>
        <v>363.8</v>
      </c>
      <c r="G43" s="66">
        <f t="shared" si="10"/>
        <v>1583.6</v>
      </c>
      <c r="H43" s="66">
        <f t="shared" si="10"/>
        <v>470.8</v>
      </c>
      <c r="I43" s="66">
        <f t="shared" si="10"/>
        <v>12.84</v>
      </c>
      <c r="J43" s="64">
        <v>0</v>
      </c>
      <c r="K43" s="66">
        <f t="shared" si="9"/>
        <v>3257.08</v>
      </c>
    </row>
    <row r="44" spans="1:11" ht="17.25" customHeight="1">
      <c r="A44" s="67" t="s">
        <v>43</v>
      </c>
      <c r="B44" s="68">
        <v>150</v>
      </c>
      <c r="C44" s="68">
        <v>0</v>
      </c>
      <c r="D44" s="68">
        <v>1</v>
      </c>
      <c r="E44" s="68">
        <v>42</v>
      </c>
      <c r="F44" s="68">
        <v>85</v>
      </c>
      <c r="G44" s="68">
        <v>370</v>
      </c>
      <c r="H44" s="68">
        <v>110</v>
      </c>
      <c r="I44" s="68">
        <v>3</v>
      </c>
      <c r="J44" s="68">
        <v>0</v>
      </c>
      <c r="K44" s="68">
        <f t="shared" si="9"/>
        <v>761</v>
      </c>
    </row>
    <row r="45" spans="1:12" ht="17.25" customHeight="1">
      <c r="A45" s="67" t="s">
        <v>44</v>
      </c>
      <c r="B45" s="66">
        <v>4.28</v>
      </c>
      <c r="C45" s="64">
        <v>0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810996.09</v>
      </c>
      <c r="C47" s="22">
        <f aca="true" t="shared" si="11" ref="C47:H47">+C48+C56</f>
        <v>1317959.75</v>
      </c>
      <c r="D47" s="22">
        <f t="shared" si="11"/>
        <v>1683223.96</v>
      </c>
      <c r="E47" s="22">
        <f t="shared" si="11"/>
        <v>788649.3900000001</v>
      </c>
      <c r="F47" s="22">
        <f t="shared" si="11"/>
        <v>1123363.77</v>
      </c>
      <c r="G47" s="22">
        <f t="shared" si="11"/>
        <v>1400768.1400000001</v>
      </c>
      <c r="H47" s="22">
        <f t="shared" si="11"/>
        <v>726321.7100000001</v>
      </c>
      <c r="I47" s="22">
        <f>+I48+I56</f>
        <v>287726.72000000003</v>
      </c>
      <c r="J47" s="22">
        <f>+J48+J56</f>
        <v>533223.35</v>
      </c>
      <c r="K47" s="22">
        <f>SUM(B47:J47)</f>
        <v>8672232.879999999</v>
      </c>
    </row>
    <row r="48" spans="1:11" ht="17.25" customHeight="1">
      <c r="A48" s="16" t="s">
        <v>46</v>
      </c>
      <c r="B48" s="23">
        <f>SUM(B49:B55)</f>
        <v>793766.9299999999</v>
      </c>
      <c r="C48" s="23">
        <f aca="true" t="shared" si="12" ref="C48:H48">SUM(C49:C55)</f>
        <v>1295790.64</v>
      </c>
      <c r="D48" s="23">
        <f t="shared" si="12"/>
        <v>1660376.51</v>
      </c>
      <c r="E48" s="23">
        <f t="shared" si="12"/>
        <v>767610.5800000001</v>
      </c>
      <c r="F48" s="23">
        <f t="shared" si="12"/>
        <v>1102160.82</v>
      </c>
      <c r="G48" s="23">
        <f t="shared" si="12"/>
        <v>1372833.59</v>
      </c>
      <c r="H48" s="23">
        <f t="shared" si="12"/>
        <v>708038.8</v>
      </c>
      <c r="I48" s="23">
        <f>SUM(I49:I55)</f>
        <v>287726.72000000003</v>
      </c>
      <c r="J48" s="23">
        <f>SUM(J49:J55)</f>
        <v>520022.46</v>
      </c>
      <c r="K48" s="23">
        <f aca="true" t="shared" si="13" ref="K48:K56">SUM(B48:J48)</f>
        <v>8508327.05</v>
      </c>
    </row>
    <row r="49" spans="1:11" ht="17.25" customHeight="1">
      <c r="A49" s="35" t="s">
        <v>47</v>
      </c>
      <c r="B49" s="23">
        <f aca="true" t="shared" si="14" ref="B49:H49">ROUND(B30*B7,2)</f>
        <v>793378.36</v>
      </c>
      <c r="C49" s="23">
        <f t="shared" si="14"/>
        <v>1292916.76</v>
      </c>
      <c r="D49" s="23">
        <f t="shared" si="14"/>
        <v>1660374.25</v>
      </c>
      <c r="E49" s="23">
        <f t="shared" si="14"/>
        <v>767500.4</v>
      </c>
      <c r="F49" s="23">
        <f t="shared" si="14"/>
        <v>1101938.67</v>
      </c>
      <c r="G49" s="23">
        <f t="shared" si="14"/>
        <v>1371831.03</v>
      </c>
      <c r="H49" s="23">
        <f t="shared" si="14"/>
        <v>684898.76</v>
      </c>
      <c r="I49" s="23">
        <f>ROUND(I30*I7,2)</f>
        <v>287719.19</v>
      </c>
      <c r="J49" s="23">
        <f>ROUND(J30*J7,2)</f>
        <v>520022.46</v>
      </c>
      <c r="K49" s="23">
        <f t="shared" si="13"/>
        <v>8480579.88</v>
      </c>
    </row>
    <row r="50" spans="1:11" ht="17.25" customHeight="1">
      <c r="A50" s="35" t="s">
        <v>48</v>
      </c>
      <c r="B50" s="19">
        <v>0</v>
      </c>
      <c r="C50" s="23">
        <f>ROUND(C31*C7,2)</f>
        <v>2873.88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2873.88</v>
      </c>
    </row>
    <row r="51" spans="1:11" ht="17.25" customHeight="1">
      <c r="A51" s="69" t="s">
        <v>124</v>
      </c>
      <c r="B51" s="70">
        <f>ROUND(B32*B7,2)</f>
        <v>-253.43</v>
      </c>
      <c r="C51" s="64">
        <v>0</v>
      </c>
      <c r="D51" s="70">
        <f aca="true" t="shared" si="15" ref="D51:I51">ROUND(D32*D7,2)</f>
        <v>-2.02</v>
      </c>
      <c r="E51" s="70">
        <f t="shared" si="15"/>
        <v>-69.58</v>
      </c>
      <c r="F51" s="70">
        <f t="shared" si="15"/>
        <v>-141.65</v>
      </c>
      <c r="G51" s="70">
        <f t="shared" si="15"/>
        <v>-581.04</v>
      </c>
      <c r="H51" s="70">
        <f t="shared" si="15"/>
        <v>-164.16</v>
      </c>
      <c r="I51" s="70">
        <f t="shared" si="15"/>
        <v>-5.31</v>
      </c>
      <c r="J51" s="64">
        <v>0</v>
      </c>
      <c r="K51" s="70">
        <f>SUM(B51:J51)</f>
        <v>-1217.19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22833.4</v>
      </c>
      <c r="I53" s="32">
        <f>+I35</f>
        <v>0</v>
      </c>
      <c r="J53" s="32">
        <f>+J35</f>
        <v>0</v>
      </c>
      <c r="K53" s="23">
        <f t="shared" si="13"/>
        <v>22833.4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642</v>
      </c>
      <c r="C55" s="19">
        <v>0</v>
      </c>
      <c r="D55" s="37">
        <v>4.28</v>
      </c>
      <c r="E55" s="19">
        <v>179.76</v>
      </c>
      <c r="F55" s="37">
        <v>363.8</v>
      </c>
      <c r="G55" s="37">
        <v>1583.6</v>
      </c>
      <c r="H55" s="37">
        <v>470.8</v>
      </c>
      <c r="I55" s="37">
        <v>12.84</v>
      </c>
      <c r="J55" s="19">
        <v>0</v>
      </c>
      <c r="K55" s="23">
        <f t="shared" si="13"/>
        <v>3257.08</v>
      </c>
    </row>
    <row r="56" spans="1:11" ht="17.25" customHeight="1">
      <c r="A56" s="16" t="s">
        <v>53</v>
      </c>
      <c r="B56" s="37">
        <v>17229.16</v>
      </c>
      <c r="C56" s="37">
        <v>22169.11</v>
      </c>
      <c r="D56" s="37">
        <v>22847.45</v>
      </c>
      <c r="E56" s="37">
        <v>21038.81</v>
      </c>
      <c r="F56" s="37">
        <v>21202.95</v>
      </c>
      <c r="G56" s="37">
        <v>27934.55</v>
      </c>
      <c r="H56" s="37">
        <v>18282.91</v>
      </c>
      <c r="I56" s="19">
        <v>0</v>
      </c>
      <c r="J56" s="37">
        <v>13200.89</v>
      </c>
      <c r="K56" s="37">
        <f t="shared" si="13"/>
        <v>163905.83000000002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-116436</v>
      </c>
      <c r="C60" s="36">
        <f t="shared" si="16"/>
        <v>-186811.13</v>
      </c>
      <c r="D60" s="36">
        <f t="shared" si="16"/>
        <v>-188423.75</v>
      </c>
      <c r="E60" s="36">
        <f t="shared" si="16"/>
        <v>-111743.79</v>
      </c>
      <c r="F60" s="36">
        <f t="shared" si="16"/>
        <v>-117338.65</v>
      </c>
      <c r="G60" s="36">
        <f t="shared" si="16"/>
        <v>-123459</v>
      </c>
      <c r="H60" s="36">
        <f t="shared" si="16"/>
        <v>-111624</v>
      </c>
      <c r="I60" s="36">
        <f t="shared" si="16"/>
        <v>-31154.35</v>
      </c>
      <c r="J60" s="36">
        <f t="shared" si="16"/>
        <v>-67762.7</v>
      </c>
      <c r="K60" s="36">
        <f>SUM(B60:J60)</f>
        <v>-1054753.37</v>
      </c>
    </row>
    <row r="61" spans="1:11" ht="18.75" customHeight="1">
      <c r="A61" s="16" t="s">
        <v>79</v>
      </c>
      <c r="B61" s="36">
        <f aca="true" t="shared" si="17" ref="B61:J61">B62+B63+B64+B65+B66+B67</f>
        <v>-116436</v>
      </c>
      <c r="C61" s="36">
        <f t="shared" si="17"/>
        <v>-186648</v>
      </c>
      <c r="D61" s="36">
        <f t="shared" si="17"/>
        <v>-187338</v>
      </c>
      <c r="E61" s="36">
        <f t="shared" si="17"/>
        <v>-105198</v>
      </c>
      <c r="F61" s="36">
        <f t="shared" si="17"/>
        <v>-116958</v>
      </c>
      <c r="G61" s="36">
        <f t="shared" si="17"/>
        <v>-123441</v>
      </c>
      <c r="H61" s="36">
        <f t="shared" si="17"/>
        <v>-111624</v>
      </c>
      <c r="I61" s="36">
        <f t="shared" si="17"/>
        <v>-25545</v>
      </c>
      <c r="J61" s="36">
        <f t="shared" si="17"/>
        <v>-58218</v>
      </c>
      <c r="K61" s="36">
        <f aca="true" t="shared" si="18" ref="K61:K94">SUM(B61:J61)</f>
        <v>-1031406</v>
      </c>
    </row>
    <row r="62" spans="1:11" ht="18.75" customHeight="1">
      <c r="A62" s="12" t="s">
        <v>80</v>
      </c>
      <c r="B62" s="36">
        <f>-ROUND(B9*$D$3,2)</f>
        <v>-116436</v>
      </c>
      <c r="C62" s="36">
        <f aca="true" t="shared" si="19" ref="C62:J62">-ROUND(C9*$D$3,2)</f>
        <v>-186648</v>
      </c>
      <c r="D62" s="36">
        <f t="shared" si="19"/>
        <v>-187338</v>
      </c>
      <c r="E62" s="36">
        <f t="shared" si="19"/>
        <v>-105198</v>
      </c>
      <c r="F62" s="36">
        <f t="shared" si="19"/>
        <v>-116958</v>
      </c>
      <c r="G62" s="36">
        <f t="shared" si="19"/>
        <v>-123441</v>
      </c>
      <c r="H62" s="36">
        <f t="shared" si="19"/>
        <v>-111624</v>
      </c>
      <c r="I62" s="36">
        <f t="shared" si="19"/>
        <v>-25545</v>
      </c>
      <c r="J62" s="36">
        <f t="shared" si="19"/>
        <v>-58218</v>
      </c>
      <c r="K62" s="36">
        <f t="shared" si="18"/>
        <v>-1031406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118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56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f t="shared" si="18"/>
        <v>0</v>
      </c>
    </row>
    <row r="66" spans="1:11" ht="18.75" customHeight="1">
      <c r="A66" s="12" t="s">
        <v>57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f t="shared" si="18"/>
        <v>0</v>
      </c>
    </row>
    <row r="67" spans="1:11" ht="18.75" customHeight="1">
      <c r="A67" s="12" t="s">
        <v>58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f t="shared" si="18"/>
        <v>0</v>
      </c>
    </row>
    <row r="68" spans="1:11" ht="18.75" customHeight="1">
      <c r="A68" s="12" t="s">
        <v>84</v>
      </c>
      <c r="B68" s="19">
        <v>0</v>
      </c>
      <c r="C68" s="36">
        <f aca="true" t="shared" si="20" ref="B68:J68">SUM(C69:C92)</f>
        <v>-163.13</v>
      </c>
      <c r="D68" s="36">
        <f t="shared" si="20"/>
        <v>-1085.75</v>
      </c>
      <c r="E68" s="36">
        <f t="shared" si="20"/>
        <v>-6545.79</v>
      </c>
      <c r="F68" s="36">
        <f t="shared" si="20"/>
        <v>-380.65</v>
      </c>
      <c r="G68" s="36">
        <f t="shared" si="20"/>
        <v>-18</v>
      </c>
      <c r="H68" s="19">
        <v>0</v>
      </c>
      <c r="I68" s="36">
        <f t="shared" si="20"/>
        <v>-5609.35</v>
      </c>
      <c r="J68" s="36">
        <f t="shared" si="20"/>
        <v>-9544.7</v>
      </c>
      <c r="K68" s="36">
        <f t="shared" si="18"/>
        <v>-23347.370000000003</v>
      </c>
    </row>
    <row r="69" spans="1:11" ht="18.75" customHeight="1">
      <c r="A69" s="12" t="s">
        <v>59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60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61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62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f t="shared" si="18"/>
        <v>0</v>
      </c>
    </row>
    <row r="73" spans="1:11" ht="18.75" customHeight="1">
      <c r="A73" s="35" t="s">
        <v>63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f t="shared" si="18"/>
        <v>0</v>
      </c>
    </row>
    <row r="74" spans="1:11" ht="18.75" customHeight="1">
      <c r="A74" s="12" t="s">
        <v>64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65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67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70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82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90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91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92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93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94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49">
        <v>-6545.79</v>
      </c>
      <c r="F92" s="19">
        <v>0</v>
      </c>
      <c r="G92" s="19">
        <v>0</v>
      </c>
      <c r="H92" s="19">
        <v>0</v>
      </c>
      <c r="I92" s="49">
        <v>-3625.36</v>
      </c>
      <c r="J92" s="49">
        <v>-9544.7</v>
      </c>
      <c r="K92" s="49">
        <f t="shared" si="18"/>
        <v>-19715.85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112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88</v>
      </c>
      <c r="B97" s="24">
        <f aca="true" t="shared" si="21" ref="B97:H97">+B98+B99</f>
        <v>694560.09</v>
      </c>
      <c r="C97" s="24">
        <f t="shared" si="21"/>
        <v>1131148.62</v>
      </c>
      <c r="D97" s="24">
        <f t="shared" si="21"/>
        <v>1494800.21</v>
      </c>
      <c r="E97" s="24">
        <f t="shared" si="21"/>
        <v>676905.6000000001</v>
      </c>
      <c r="F97" s="24">
        <f t="shared" si="21"/>
        <v>1006025.12</v>
      </c>
      <c r="G97" s="24">
        <f t="shared" si="21"/>
        <v>1277309.1400000001</v>
      </c>
      <c r="H97" s="24">
        <f t="shared" si="21"/>
        <v>614697.7100000001</v>
      </c>
      <c r="I97" s="24">
        <f>+I98+I99</f>
        <v>256572.37000000002</v>
      </c>
      <c r="J97" s="24">
        <f>+J98+J99</f>
        <v>465460.65</v>
      </c>
      <c r="K97" s="49">
        <f>SUM(B97:J97)</f>
        <v>7617479.51</v>
      </c>
      <c r="L97" s="55"/>
    </row>
    <row r="98" spans="1:12" ht="18.75" customHeight="1">
      <c r="A98" s="16" t="s">
        <v>87</v>
      </c>
      <c r="B98" s="24">
        <f aca="true" t="shared" si="22" ref="B98:J98">+B48+B61+B68+B94</f>
        <v>677330.9299999999</v>
      </c>
      <c r="C98" s="24">
        <f t="shared" si="22"/>
        <v>1108979.51</v>
      </c>
      <c r="D98" s="24">
        <f t="shared" si="22"/>
        <v>1471952.76</v>
      </c>
      <c r="E98" s="24">
        <f t="shared" si="22"/>
        <v>655866.79</v>
      </c>
      <c r="F98" s="24">
        <f t="shared" si="22"/>
        <v>984822.17</v>
      </c>
      <c r="G98" s="24">
        <f t="shared" si="22"/>
        <v>1249374.59</v>
      </c>
      <c r="H98" s="24">
        <f t="shared" si="22"/>
        <v>596414.8</v>
      </c>
      <c r="I98" s="24">
        <f t="shared" si="22"/>
        <v>256572.37000000002</v>
      </c>
      <c r="J98" s="24">
        <f t="shared" si="22"/>
        <v>452259.76</v>
      </c>
      <c r="K98" s="49">
        <f>SUM(B98:J98)</f>
        <v>7453573.68</v>
      </c>
      <c r="L98" s="55"/>
    </row>
    <row r="99" spans="1:11" ht="18" customHeight="1">
      <c r="A99" s="16" t="s">
        <v>119</v>
      </c>
      <c r="B99" s="24">
        <f aca="true" t="shared" si="23" ref="B99:J99">IF(+B56+B95+B100&lt;0,0,(B56+B95+B100))</f>
        <v>17229.16</v>
      </c>
      <c r="C99" s="24">
        <f>IF(+C56+C95+C100&lt;0,0,(C56+C95+C100))</f>
        <v>22169.11</v>
      </c>
      <c r="D99" s="24">
        <f t="shared" si="23"/>
        <v>22847.45</v>
      </c>
      <c r="E99" s="24">
        <f t="shared" si="23"/>
        <v>21038.81</v>
      </c>
      <c r="F99" s="24">
        <f t="shared" si="23"/>
        <v>21202.95</v>
      </c>
      <c r="G99" s="24">
        <f t="shared" si="23"/>
        <v>27934.55</v>
      </c>
      <c r="H99" s="24">
        <f t="shared" si="23"/>
        <v>18282.91</v>
      </c>
      <c r="I99" s="19">
        <f t="shared" si="23"/>
        <v>0</v>
      </c>
      <c r="J99" s="24">
        <f t="shared" si="23"/>
        <v>13200.89</v>
      </c>
      <c r="K99" s="49">
        <f>SUM(B99:J99)</f>
        <v>163905.83000000002</v>
      </c>
    </row>
    <row r="100" spans="1:13" ht="18.75" customHeight="1">
      <c r="A100" s="16" t="s">
        <v>89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120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74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7617479.52</v>
      </c>
      <c r="L105" s="55"/>
    </row>
    <row r="106" spans="1:11" ht="18.75" customHeight="1">
      <c r="A106" s="26" t="s">
        <v>75</v>
      </c>
      <c r="B106" s="27">
        <v>88900.25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88900.25</v>
      </c>
    </row>
    <row r="107" spans="1:11" ht="18.75" customHeight="1">
      <c r="A107" s="26" t="s">
        <v>76</v>
      </c>
      <c r="B107" s="27">
        <v>605659.85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605659.85</v>
      </c>
    </row>
    <row r="108" spans="1:11" ht="18.75" customHeight="1">
      <c r="A108" s="26" t="s">
        <v>77</v>
      </c>
      <c r="B108" s="41">
        <v>0</v>
      </c>
      <c r="C108" s="27">
        <f>+C97</f>
        <v>1131148.62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1131148.62</v>
      </c>
    </row>
    <row r="109" spans="1:11" ht="18.75" customHeight="1">
      <c r="A109" s="26" t="s">
        <v>78</v>
      </c>
      <c r="B109" s="41">
        <v>0</v>
      </c>
      <c r="C109" s="41">
        <v>0</v>
      </c>
      <c r="D109" s="27">
        <f>+D97</f>
        <v>1494800.21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1494800.21</v>
      </c>
    </row>
    <row r="110" spans="1:11" ht="18.75" customHeight="1">
      <c r="A110" s="26" t="s">
        <v>95</v>
      </c>
      <c r="B110" s="41">
        <v>0</v>
      </c>
      <c r="C110" s="41">
        <v>0</v>
      </c>
      <c r="D110" s="41">
        <v>0</v>
      </c>
      <c r="E110" s="27">
        <f>+E97</f>
        <v>676905.6000000001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676905.6000000001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96</v>
      </c>
      <c r="B112" s="41">
        <v>0</v>
      </c>
      <c r="C112" s="41">
        <v>0</v>
      </c>
      <c r="D112" s="41">
        <v>0</v>
      </c>
      <c r="E112" s="41">
        <v>0</v>
      </c>
      <c r="F112" s="27">
        <v>186955.07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186955.07</v>
      </c>
    </row>
    <row r="113" spans="1:11" ht="18.75" customHeight="1">
      <c r="A113" s="26" t="s">
        <v>97</v>
      </c>
      <c r="B113" s="41">
        <v>0</v>
      </c>
      <c r="C113" s="41">
        <v>0</v>
      </c>
      <c r="D113" s="41">
        <v>0</v>
      </c>
      <c r="E113" s="41">
        <v>0</v>
      </c>
      <c r="F113" s="27">
        <v>358661.79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358661.79</v>
      </c>
    </row>
    <row r="114" spans="1:11" ht="18.75" customHeight="1">
      <c r="A114" s="26" t="s">
        <v>98</v>
      </c>
      <c r="B114" s="41">
        <v>0</v>
      </c>
      <c r="C114" s="41">
        <v>0</v>
      </c>
      <c r="D114" s="41">
        <v>0</v>
      </c>
      <c r="E114" s="41">
        <v>0</v>
      </c>
      <c r="F114" s="27">
        <v>460408.26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460408.26</v>
      </c>
    </row>
    <row r="115" spans="1:11" ht="18.75" customHeight="1">
      <c r="A115" s="26" t="s">
        <v>99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420988.33</v>
      </c>
      <c r="H115" s="41">
        <v>0</v>
      </c>
      <c r="I115" s="41">
        <v>0</v>
      </c>
      <c r="J115" s="41">
        <v>0</v>
      </c>
      <c r="K115" s="42">
        <f t="shared" si="24"/>
        <v>420988.33</v>
      </c>
    </row>
    <row r="116" spans="1:11" ht="18.75" customHeight="1">
      <c r="A116" s="26" t="s">
        <v>100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33602.9</v>
      </c>
      <c r="H116" s="41">
        <v>0</v>
      </c>
      <c r="I116" s="41">
        <v>0</v>
      </c>
      <c r="J116" s="41">
        <v>0</v>
      </c>
      <c r="K116" s="42">
        <f t="shared" si="24"/>
        <v>33602.9</v>
      </c>
    </row>
    <row r="117" spans="1:11" ht="18.75" customHeight="1">
      <c r="A117" s="26" t="s">
        <v>101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216648.3</v>
      </c>
      <c r="H117" s="41">
        <v>0</v>
      </c>
      <c r="I117" s="41">
        <v>0</v>
      </c>
      <c r="J117" s="41">
        <v>0</v>
      </c>
      <c r="K117" s="42">
        <f t="shared" si="24"/>
        <v>216648.3</v>
      </c>
    </row>
    <row r="118" spans="1:11" ht="18.75" customHeight="1">
      <c r="A118" s="26" t="s">
        <v>102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180651.43</v>
      </c>
      <c r="H118" s="41">
        <v>0</v>
      </c>
      <c r="I118" s="41">
        <v>0</v>
      </c>
      <c r="J118" s="41">
        <v>0</v>
      </c>
      <c r="K118" s="42">
        <f t="shared" si="24"/>
        <v>180651.43</v>
      </c>
    </row>
    <row r="119" spans="1:11" ht="18.75" customHeight="1">
      <c r="A119" s="26" t="s">
        <v>103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425418.18</v>
      </c>
      <c r="H119" s="41">
        <v>0</v>
      </c>
      <c r="I119" s="41">
        <v>0</v>
      </c>
      <c r="J119" s="41">
        <v>0</v>
      </c>
      <c r="K119" s="42">
        <f t="shared" si="24"/>
        <v>425418.18</v>
      </c>
    </row>
    <row r="120" spans="1:11" ht="18.75" customHeight="1">
      <c r="A120" s="26" t="s">
        <v>104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207656.85</v>
      </c>
      <c r="I120" s="41">
        <v>0</v>
      </c>
      <c r="J120" s="41">
        <v>0</v>
      </c>
      <c r="K120" s="42">
        <f t="shared" si="24"/>
        <v>207656.85</v>
      </c>
    </row>
    <row r="121" spans="1:11" ht="18.75" customHeight="1">
      <c r="A121" s="26" t="s">
        <v>105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407040.86</v>
      </c>
      <c r="I121" s="41">
        <v>0</v>
      </c>
      <c r="J121" s="41">
        <v>0</v>
      </c>
      <c r="K121" s="42">
        <f t="shared" si="24"/>
        <v>407040.86</v>
      </c>
    </row>
    <row r="122" spans="1:11" ht="18.75" customHeight="1">
      <c r="A122" s="26" t="s">
        <v>106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256572.37</v>
      </c>
      <c r="J122" s="41">
        <v>0</v>
      </c>
      <c r="K122" s="42">
        <f t="shared" si="24"/>
        <v>256572.37</v>
      </c>
    </row>
    <row r="123" spans="1:11" ht="18.75" customHeight="1">
      <c r="A123" s="28" t="s">
        <v>107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465460.65</v>
      </c>
      <c r="K123" s="45">
        <f t="shared" si="24"/>
        <v>465460.65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2014-12-18T22:15:15Z</dcterms:modified>
  <cp:category/>
  <cp:version/>
  <cp:contentType/>
  <cp:contentStatus/>
</cp:coreProperties>
</file>