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<sst xmlns="http://schemas.openxmlformats.org/spreadsheetml/2006/main" count="126" uniqueCount="126">
  <si>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</si>
  <si>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</si>
  <si>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</si>
  <si>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</si>
  <si>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</si>
  <si>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</si>
  <si>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</si>
  <si>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</si>
  <si>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</si>
  <si>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</si>
  <si>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</si>
  <si>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</si>
  <si>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</si>
  <si>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</si>
  <si>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</si>
  <si>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</si>
  <si>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</si>
  <si>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</si>
  <si>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</si>
  <si>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</si>
  <si>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</si>
  <si>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</si>
  <si>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</si>
  <si>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</si>
  <si>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</si>
  <si>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</si>
  <si>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</si>
  <si>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</si>
  <si>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</si>
  <si>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</si>
  <si>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</si>
  <si>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</si>
  <si>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</si>
  <si>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</si>
  <si>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</si>
  <si>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</si>
  <si>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</si>
  <si>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</si>
  <si>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</si>
  <si>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</si>
  <si>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</si>
  <si>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</si>
  <si>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</si>
  <si>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</si>
  <si>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</si>
  <si>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</si>
  <si>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</si>
  <si>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</si>
  <si>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</si>
  <si>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</si>
  <si>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</si>
  <si>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</si>
  <si>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</si>
  <si>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</si>
  <si>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</si>
  <si>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</si>
  <si>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</si>
  <si>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</si>
  <si>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</si>
  <si>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</si>
  <si>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</si>
  <si>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</si>
  <si>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</si>
  <si>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</si>
  <si>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</si>
  <si>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</si>
  <si>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</si>
  <si>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</si>
  <si>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</si>
  <si>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</si>
  <si>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</si>
  <si>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</si>
  <si>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</si>
  <si>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</si>
  <si>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</si>
  <si>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</si>
  <si>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</si>
  <si>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</si>
  <si>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</si>
  <si>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</si>
  <si>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</si>
  <si>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</si>
  <si>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</si>
  <si>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</si>
  <si>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</si>
  <si>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</si>
  <si>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</si>
  <si>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</si>
  <si>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</si>
  <si>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</si>
  <si>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</si>
  <si>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</si>
  <si>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</si>
  <si>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</si>
  <si>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</si>
  <si>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</si>
  <si>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</si>
  <si>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</si>
  <si>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</si>
  <si>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</si>
  <si>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</si>
  <si>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</si>
  <si>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</si>
  <si>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</si>
  <si>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</si>
  <si>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</si>
  <si>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</si>
  <si>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</si>
  <si>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</si>
  <si>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</si>
  <si>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</si>
  <si>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</si>
  <si>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</si>
  <si>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</si>
  <si>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</si>
  <si>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</si>
  <si>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</si>
  <si>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</si>
  <si>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</si>
  <si>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</si>
  <si>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</si>
  <si>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</si>
  <si>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</si>
  <si>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</si>
  <si>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</si>
  <si>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09/12/14 - VENCIMENTO 16/12/14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</si>
</sst>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586313</v>
      </c>
      <c r="C7" s="9">
        <f t="shared" si="0"/>
        <v>797404</v>
      </c>
      <c r="D7" s="9">
        <f t="shared" si="0"/>
        <v>830462</v>
      </c>
      <c r="E7" s="9">
        <f t="shared" si="0"/>
        <v>555710</v>
      </c>
      <c r="F7" s="9">
        <f t="shared" si="0"/>
        <v>763336</v>
      </c>
      <c r="G7" s="9">
        <f t="shared" si="0"/>
        <v>1214077</v>
      </c>
      <c r="H7" s="9">
        <f t="shared" si="0"/>
        <v>567386</v>
      </c>
      <c r="I7" s="9">
        <f t="shared" si="0"/>
        <v>122985</v>
      </c>
      <c r="J7" s="9">
        <f t="shared" si="0"/>
        <v>312435</v>
      </c>
      <c r="K7" s="9">
        <f t="shared" si="0"/>
        <v>5750108</v>
      </c>
      <c r="L7" s="53"/>
    </row>
    <row r="8" spans="1:11" ht="17.25" customHeight="1">
      <c r="A8" s="10" t="s">
        <v>117</v>
      </c>
      <c r="B8" s="11">
        <f>B9+B12+B16</f>
        <v>347345</v>
      </c>
      <c r="C8" s="11">
        <f aca="true" t="shared" si="1" ref="C8:J8">C9+C12+C16</f>
        <v>478332</v>
      </c>
      <c r="D8" s="11">
        <f t="shared" si="1"/>
        <v>469335</v>
      </c>
      <c r="E8" s="11">
        <f t="shared" si="1"/>
        <v>326871</v>
      </c>
      <c r="F8" s="11">
        <f t="shared" si="1"/>
        <v>424585</v>
      </c>
      <c r="G8" s="11">
        <f t="shared" si="1"/>
        <v>659336</v>
      </c>
      <c r="H8" s="11">
        <f t="shared" si="1"/>
        <v>348225</v>
      </c>
      <c r="I8" s="11">
        <f t="shared" si="1"/>
        <v>65696</v>
      </c>
      <c r="J8" s="11">
        <f t="shared" si="1"/>
        <v>175162</v>
      </c>
      <c r="K8" s="11">
        <f>SUM(B8:J8)</f>
        <v>3294887</v>
      </c>
    </row>
    <row r="9" spans="1:11" ht="17.25" customHeight="1">
      <c r="A9" s="15" t="s">
        <v>17</v>
      </c>
      <c r="B9" s="13">
        <f>+B10+B11</f>
        <v>51802</v>
      </c>
      <c r="C9" s="13">
        <f aca="true" t="shared" si="2" ref="C9:J9">+C10+C11</f>
        <v>74439</v>
      </c>
      <c r="D9" s="13">
        <f t="shared" si="2"/>
        <v>69108</v>
      </c>
      <c r="E9" s="13">
        <f t="shared" si="2"/>
        <v>47090</v>
      </c>
      <c r="F9" s="13">
        <f t="shared" si="2"/>
        <v>54534</v>
      </c>
      <c r="G9" s="13">
        <f t="shared" si="2"/>
        <v>66560</v>
      </c>
      <c r="H9" s="13">
        <f t="shared" si="2"/>
        <v>62375</v>
      </c>
      <c r="I9" s="13">
        <f t="shared" si="2"/>
        <v>11204</v>
      </c>
      <c r="J9" s="13">
        <f t="shared" si="2"/>
        <v>22583</v>
      </c>
      <c r="K9" s="11">
        <f>SUM(B9:J9)</f>
        <v>459695</v>
      </c>
    </row>
    <row r="10" spans="1:11" ht="17.25" customHeight="1">
      <c r="A10" s="30" t="s">
        <v>18</v>
      </c>
      <c r="B10" s="13">
        <v>51802</v>
      </c>
      <c r="C10" s="13">
        <v>74439</v>
      </c>
      <c r="D10" s="13">
        <v>69108</v>
      </c>
      <c r="E10" s="13">
        <v>47090</v>
      </c>
      <c r="F10" s="13">
        <v>54534</v>
      </c>
      <c r="G10" s="13">
        <v>66560</v>
      </c>
      <c r="H10" s="13">
        <v>62375</v>
      </c>
      <c r="I10" s="13">
        <v>11204</v>
      </c>
      <c r="J10" s="13">
        <v>22583</v>
      </c>
      <c r="K10" s="11">
        <f>SUM(B10:J10)</f>
        <v>459695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287659</v>
      </c>
      <c r="C12" s="17">
        <f t="shared" si="3"/>
        <v>392236</v>
      </c>
      <c r="D12" s="17">
        <f t="shared" si="3"/>
        <v>390404</v>
      </c>
      <c r="E12" s="17">
        <f t="shared" si="3"/>
        <v>272672</v>
      </c>
      <c r="F12" s="17">
        <f t="shared" si="3"/>
        <v>359769</v>
      </c>
      <c r="G12" s="17">
        <f t="shared" si="3"/>
        <v>576735</v>
      </c>
      <c r="H12" s="17">
        <f t="shared" si="3"/>
        <v>278157</v>
      </c>
      <c r="I12" s="17">
        <f t="shared" si="3"/>
        <v>52684</v>
      </c>
      <c r="J12" s="17">
        <f t="shared" si="3"/>
        <v>148667</v>
      </c>
      <c r="K12" s="11">
        <f aca="true" t="shared" si="4" ref="K12:K27">SUM(B12:J12)</f>
        <v>2758983</v>
      </c>
    </row>
    <row r="13" spans="1:13" ht="17.25" customHeight="1">
      <c r="A13" s="14" t="s">
        <v>20</v>
      </c>
      <c r="B13" s="13">
        <v>127642</v>
      </c>
      <c r="C13" s="13">
        <v>184812</v>
      </c>
      <c r="D13" s="13">
        <v>191035</v>
      </c>
      <c r="E13" s="13">
        <v>131544</v>
      </c>
      <c r="F13" s="13">
        <v>170236</v>
      </c>
      <c r="G13" s="13">
        <v>262612</v>
      </c>
      <c r="H13" s="13">
        <v>123061</v>
      </c>
      <c r="I13" s="13">
        <v>27750</v>
      </c>
      <c r="J13" s="13">
        <v>72590</v>
      </c>
      <c r="K13" s="11">
        <f t="shared" si="4"/>
        <v>1291282</v>
      </c>
      <c r="L13" s="53"/>
      <c r="M13" s="54"/>
    </row>
    <row r="14" spans="1:12" ht="17.25" customHeight="1">
      <c r="A14" s="14" t="s">
        <v>21</v>
      </c>
      <c r="B14" s="13">
        <v>130572</v>
      </c>
      <c r="C14" s="13">
        <v>164225</v>
      </c>
      <c r="D14" s="13">
        <v>159216</v>
      </c>
      <c r="E14" s="13">
        <v>114709</v>
      </c>
      <c r="F14" s="13">
        <v>153066</v>
      </c>
      <c r="G14" s="13">
        <v>264171</v>
      </c>
      <c r="H14" s="13">
        <v>125260</v>
      </c>
      <c r="I14" s="13">
        <v>19276</v>
      </c>
      <c r="J14" s="13">
        <v>60612</v>
      </c>
      <c r="K14" s="11">
        <f t="shared" si="4"/>
        <v>1191107</v>
      </c>
      <c r="L14" s="53"/>
    </row>
    <row r="15" spans="1:11" ht="17.25" customHeight="1">
      <c r="A15" s="14" t="s">
        <v>22</v>
      </c>
      <c r="B15" s="13">
        <v>29445</v>
      </c>
      <c r="C15" s="13">
        <v>43199</v>
      </c>
      <c r="D15" s="13">
        <v>40153</v>
      </c>
      <c r="E15" s="13">
        <v>26419</v>
      </c>
      <c r="F15" s="13">
        <v>36467</v>
      </c>
      <c r="G15" s="13">
        <v>49952</v>
      </c>
      <c r="H15" s="13">
        <v>29836</v>
      </c>
      <c r="I15" s="13">
        <v>5658</v>
      </c>
      <c r="J15" s="13">
        <v>15465</v>
      </c>
      <c r="K15" s="11">
        <f t="shared" si="4"/>
        <v>276594</v>
      </c>
    </row>
    <row r="16" spans="1:11" ht="17.25" customHeight="1">
      <c r="A16" s="15" t="s">
        <v>113</v>
      </c>
      <c r="B16" s="13">
        <f>B17+B18+B19</f>
        <v>7884</v>
      </c>
      <c r="C16" s="13">
        <f aca="true" t="shared" si="5" ref="C16:J16">C17+C18+C19</f>
        <v>11657</v>
      </c>
      <c r="D16" s="13">
        <f t="shared" si="5"/>
        <v>9823</v>
      </c>
      <c r="E16" s="13">
        <f t="shared" si="5"/>
        <v>7109</v>
      </c>
      <c r="F16" s="13">
        <f t="shared" si="5"/>
        <v>10282</v>
      </c>
      <c r="G16" s="13">
        <f t="shared" si="5"/>
        <v>16041</v>
      </c>
      <c r="H16" s="13">
        <f t="shared" si="5"/>
        <v>7693</v>
      </c>
      <c r="I16" s="13">
        <f t="shared" si="5"/>
        <v>1808</v>
      </c>
      <c r="J16" s="13">
        <f t="shared" si="5"/>
        <v>3912</v>
      </c>
      <c r="K16" s="11">
        <f t="shared" si="4"/>
        <v>76209</v>
      </c>
    </row>
    <row r="17" spans="1:11" ht="17.25" customHeight="1">
      <c r="A17" s="14" t="s">
        <v>114</v>
      </c>
      <c r="B17" s="13">
        <v>4216</v>
      </c>
      <c r="C17" s="13">
        <v>6274</v>
      </c>
      <c r="D17" s="13">
        <v>5345</v>
      </c>
      <c r="E17" s="13">
        <v>4128</v>
      </c>
      <c r="F17" s="13">
        <v>5602</v>
      </c>
      <c r="G17" s="13">
        <v>9124</v>
      </c>
      <c r="H17" s="13">
        <v>4602</v>
      </c>
      <c r="I17" s="13">
        <v>1060</v>
      </c>
      <c r="J17" s="13">
        <v>2161</v>
      </c>
      <c r="K17" s="11">
        <f t="shared" si="4"/>
        <v>42512</v>
      </c>
    </row>
    <row r="18" spans="1:11" ht="17.25" customHeight="1">
      <c r="A18" s="14" t="s">
        <v>115</v>
      </c>
      <c r="B18" s="13">
        <v>463</v>
      </c>
      <c r="C18" s="13">
        <v>623</v>
      </c>
      <c r="D18" s="13">
        <v>467</v>
      </c>
      <c r="E18" s="13">
        <v>426</v>
      </c>
      <c r="F18" s="13">
        <v>527</v>
      </c>
      <c r="G18" s="13">
        <v>1034</v>
      </c>
      <c r="H18" s="13">
        <v>415</v>
      </c>
      <c r="I18" s="13">
        <v>107</v>
      </c>
      <c r="J18" s="13">
        <v>189</v>
      </c>
      <c r="K18" s="11">
        <f t="shared" si="4"/>
        <v>4251</v>
      </c>
    </row>
    <row r="19" spans="1:11" ht="17.25" customHeight="1">
      <c r="A19" s="14" t="s">
        <v>116</v>
      </c>
      <c r="B19" s="13">
        <v>3205</v>
      </c>
      <c r="C19" s="13">
        <v>4760</v>
      </c>
      <c r="D19" s="13">
        <v>4011</v>
      </c>
      <c r="E19" s="13">
        <v>2555</v>
      </c>
      <c r="F19" s="13">
        <v>4153</v>
      </c>
      <c r="G19" s="13">
        <v>5883</v>
      </c>
      <c r="H19" s="13">
        <v>2676</v>
      </c>
      <c r="I19" s="13">
        <v>641</v>
      </c>
      <c r="J19" s="13">
        <v>1562</v>
      </c>
      <c r="K19" s="11">
        <f t="shared" si="4"/>
        <v>29446</v>
      </c>
    </row>
    <row r="20" spans="1:11" ht="17.25" customHeight="1">
      <c r="A20" s="16" t="s">
        <v>23</v>
      </c>
      <c r="B20" s="11">
        <f>+B21+B22+B23</f>
        <v>187083</v>
      </c>
      <c r="C20" s="11">
        <f aca="true" t="shared" si="6" ref="C20:J20">+C21+C22+C23</f>
        <v>234960</v>
      </c>
      <c r="D20" s="11">
        <f t="shared" si="6"/>
        <v>262087</v>
      </c>
      <c r="E20" s="11">
        <f t="shared" si="6"/>
        <v>168952</v>
      </c>
      <c r="F20" s="11">
        <f t="shared" si="6"/>
        <v>265769</v>
      </c>
      <c r="G20" s="11">
        <f t="shared" si="6"/>
        <v>470361</v>
      </c>
      <c r="H20" s="11">
        <f t="shared" si="6"/>
        <v>169519</v>
      </c>
      <c r="I20" s="11">
        <f t="shared" si="6"/>
        <v>39470</v>
      </c>
      <c r="J20" s="11">
        <f t="shared" si="6"/>
        <v>95004</v>
      </c>
      <c r="K20" s="11">
        <f t="shared" si="4"/>
        <v>1893205</v>
      </c>
    </row>
    <row r="21" spans="1:12" ht="17.25" customHeight="1">
      <c r="A21" s="12" t="s">
        <v>24</v>
      </c>
      <c r="B21" s="13">
        <v>93615</v>
      </c>
      <c r="C21" s="13">
        <v>127494</v>
      </c>
      <c r="D21" s="13">
        <v>145667</v>
      </c>
      <c r="E21" s="13">
        <v>93418</v>
      </c>
      <c r="F21" s="13">
        <v>142382</v>
      </c>
      <c r="G21" s="13">
        <v>236298</v>
      </c>
      <c r="H21" s="13">
        <v>90133</v>
      </c>
      <c r="I21" s="13">
        <v>23177</v>
      </c>
      <c r="J21" s="13">
        <v>51844</v>
      </c>
      <c r="K21" s="11">
        <f t="shared" si="4"/>
        <v>1004028</v>
      </c>
      <c r="L21" s="53"/>
    </row>
    <row r="22" spans="1:12" ht="17.25" customHeight="1">
      <c r="A22" s="12" t="s">
        <v>25</v>
      </c>
      <c r="B22" s="13">
        <v>75570</v>
      </c>
      <c r="C22" s="13">
        <v>84628</v>
      </c>
      <c r="D22" s="13">
        <v>92546</v>
      </c>
      <c r="E22" s="13">
        <v>61705</v>
      </c>
      <c r="F22" s="13">
        <v>100245</v>
      </c>
      <c r="G22" s="13">
        <v>197328</v>
      </c>
      <c r="H22" s="13">
        <v>64107</v>
      </c>
      <c r="I22" s="13">
        <v>12766</v>
      </c>
      <c r="J22" s="13">
        <v>34178</v>
      </c>
      <c r="K22" s="11">
        <f t="shared" si="4"/>
        <v>723073</v>
      </c>
      <c r="L22" s="53"/>
    </row>
    <row r="23" spans="1:11" ht="17.25" customHeight="1">
      <c r="A23" s="12" t="s">
        <v>26</v>
      </c>
      <c r="B23" s="13">
        <v>17898</v>
      </c>
      <c r="C23" s="13">
        <v>22838</v>
      </c>
      <c r="D23" s="13">
        <v>23874</v>
      </c>
      <c r="E23" s="13">
        <v>13829</v>
      </c>
      <c r="F23" s="13">
        <v>23142</v>
      </c>
      <c r="G23" s="13">
        <v>36735</v>
      </c>
      <c r="H23" s="13">
        <v>15279</v>
      </c>
      <c r="I23" s="13">
        <v>3527</v>
      </c>
      <c r="J23" s="13">
        <v>8982</v>
      </c>
      <c r="K23" s="11">
        <f t="shared" si="4"/>
        <v>166104</v>
      </c>
    </row>
    <row r="24" spans="1:11" ht="17.25" customHeight="1">
      <c r="A24" s="16" t="s">
        <v>27</v>
      </c>
      <c r="B24" s="13">
        <v>51885</v>
      </c>
      <c r="C24" s="13">
        <v>84112</v>
      </c>
      <c r="D24" s="13">
        <v>99040</v>
      </c>
      <c r="E24" s="13">
        <v>59887</v>
      </c>
      <c r="F24" s="13">
        <v>72982</v>
      </c>
      <c r="G24" s="13">
        <v>84380</v>
      </c>
      <c r="H24" s="13">
        <v>42759</v>
      </c>
      <c r="I24" s="13">
        <v>17819</v>
      </c>
      <c r="J24" s="13">
        <v>42269</v>
      </c>
      <c r="K24" s="11">
        <f t="shared" si="4"/>
        <v>555133</v>
      </c>
    </row>
    <row r="25" spans="1:12" ht="17.25" customHeight="1">
      <c r="A25" s="12" t="s">
        <v>28</v>
      </c>
      <c r="B25" s="13">
        <v>33206</v>
      </c>
      <c r="C25" s="13">
        <v>53832</v>
      </c>
      <c r="D25" s="13">
        <v>63386</v>
      </c>
      <c r="E25" s="13">
        <v>38328</v>
      </c>
      <c r="F25" s="13">
        <v>46708</v>
      </c>
      <c r="G25" s="13">
        <v>54003</v>
      </c>
      <c r="H25" s="13">
        <v>27366</v>
      </c>
      <c r="I25" s="13">
        <v>11404</v>
      </c>
      <c r="J25" s="13">
        <v>27052</v>
      </c>
      <c r="K25" s="11">
        <f t="shared" si="4"/>
        <v>355285</v>
      </c>
      <c r="L25" s="53"/>
    </row>
    <row r="26" spans="1:12" ht="17.25" customHeight="1">
      <c r="A26" s="12" t="s">
        <v>29</v>
      </c>
      <c r="B26" s="13">
        <v>18679</v>
      </c>
      <c r="C26" s="13">
        <v>30280</v>
      </c>
      <c r="D26" s="13">
        <v>35654</v>
      </c>
      <c r="E26" s="13">
        <v>21559</v>
      </c>
      <c r="F26" s="13">
        <v>26274</v>
      </c>
      <c r="G26" s="13">
        <v>30377</v>
      </c>
      <c r="H26" s="13">
        <v>15393</v>
      </c>
      <c r="I26" s="13">
        <v>6415</v>
      </c>
      <c r="J26" s="13">
        <v>15217</v>
      </c>
      <c r="K26" s="11">
        <f t="shared" si="4"/>
        <v>199848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6883</v>
      </c>
      <c r="I27" s="11">
        <v>0</v>
      </c>
      <c r="J27" s="11">
        <v>0</v>
      </c>
      <c r="K27" s="11">
        <f t="shared" si="4"/>
        <v>6883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2.41329908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2.6359431</v>
      </c>
      <c r="F29" s="61">
        <f t="shared" si="7"/>
        <v>2.5588413300000004</v>
      </c>
      <c r="G29" s="61">
        <f t="shared" si="7"/>
        <v>2.20054824</v>
      </c>
      <c r="H29" s="61">
        <f t="shared" si="7"/>
        <v>2.52376</v>
      </c>
      <c r="I29" s="61">
        <f t="shared" si="7"/>
        <v>4.480672439999999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-0.00040092</v>
      </c>
      <c r="C32" s="63">
        <v>0</v>
      </c>
      <c r="D32" s="63">
        <v>-3.77E-06</v>
      </c>
      <c r="E32" s="63">
        <v>-5.69E-05</v>
      </c>
      <c r="F32" s="63">
        <v>-0.00015867</v>
      </c>
      <c r="G32" s="63">
        <v>-0.00085176</v>
      </c>
      <c r="H32" s="63">
        <v>-0.00044</v>
      </c>
      <c r="I32" s="32">
        <v>-2.756E-05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10411.81</v>
      </c>
      <c r="I35" s="19">
        <v>0</v>
      </c>
      <c r="J35" s="19">
        <v>0</v>
      </c>
      <c r="K35" s="23">
        <f>SUM(B35:J35)</f>
        <v>10411.81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333.84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42.8</v>
      </c>
      <c r="F39" s="23">
        <f t="shared" si="8"/>
        <v>175.48</v>
      </c>
      <c r="G39" s="23">
        <f t="shared" si="8"/>
        <v>1446.64</v>
      </c>
      <c r="H39" s="23">
        <f t="shared" si="8"/>
        <v>342.4</v>
      </c>
      <c r="I39" s="19">
        <f t="shared" si="8"/>
        <v>4.28</v>
      </c>
      <c r="J39" s="19">
        <f t="shared" si="8"/>
        <v>0</v>
      </c>
      <c r="K39" s="23">
        <f aca="true" t="shared" si="9" ref="K39:K44">SUM(B39:J39)</f>
        <v>2349.7200000000003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333.84</v>
      </c>
      <c r="C43" s="64">
        <v>0</v>
      </c>
      <c r="D43" s="66">
        <f>ROUND(D44*D45,2)</f>
        <v>4.28</v>
      </c>
      <c r="E43" s="66">
        <f>ROUND(E44*E45,2)</f>
        <v>42.8</v>
      </c>
      <c r="F43" s="66">
        <f>ROUND(F44*F45,2)</f>
        <v>175.48</v>
      </c>
      <c r="G43" s="66">
        <f>ROUND(G44*G45,2)</f>
        <v>1446.64</v>
      </c>
      <c r="H43" s="66">
        <f>ROUND(H44*H45,2)</f>
        <v>342.4</v>
      </c>
      <c r="I43" s="66">
        <f>ROUND(I44*I45,2)</f>
        <v>4.28</v>
      </c>
      <c r="J43" s="64">
        <v>0</v>
      </c>
      <c r="K43" s="66">
        <f t="shared" si="9"/>
        <v>2349.7200000000003</v>
      </c>
    </row>
    <row r="44" spans="1:11" ht="17.25" customHeight="1">
      <c r="A44" s="67" t="s">
        <v>43</v>
      </c>
      <c r="B44" s="68">
        <v>78</v>
      </c>
      <c r="C44" s="68">
        <v>0</v>
      </c>
      <c r="D44" s="68">
        <v>1</v>
      </c>
      <c r="E44" s="68">
        <v>10</v>
      </c>
      <c r="F44" s="68">
        <v>41</v>
      </c>
      <c r="G44" s="68">
        <v>338</v>
      </c>
      <c r="H44" s="68">
        <v>80</v>
      </c>
      <c r="I44" s="68">
        <v>1</v>
      </c>
      <c r="J44" s="68">
        <v>0</v>
      </c>
      <c r="K44" s="68">
        <f t="shared" si="9"/>
        <v>549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4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1432511.63</v>
      </c>
      <c r="C47" s="22">
        <f aca="true" t="shared" si="10" ref="C47:H47">+C48+C56</f>
        <v>2217506.85</v>
      </c>
      <c r="D47" s="22">
        <f t="shared" si="10"/>
        <v>2596865.5700000003</v>
      </c>
      <c r="E47" s="22">
        <f t="shared" si="10"/>
        <v>1485901.55</v>
      </c>
      <c r="F47" s="22">
        <f t="shared" si="10"/>
        <v>1974634.13</v>
      </c>
      <c r="G47" s="22">
        <f t="shared" si="10"/>
        <v>2701016.1999999997</v>
      </c>
      <c r="H47" s="22">
        <f t="shared" si="10"/>
        <v>1460983.21</v>
      </c>
      <c r="I47" s="22">
        <f>+I48+I56</f>
        <v>551059.78</v>
      </c>
      <c r="J47" s="22">
        <f>+J48+J56</f>
        <v>843246.9500000001</v>
      </c>
      <c r="K47" s="22">
        <f>SUM(B47:J47)</f>
        <v>15263725.87</v>
      </c>
    </row>
    <row r="48" spans="1:11" ht="17.25" customHeight="1">
      <c r="A48" s="16" t="s">
        <v>46</v>
      </c>
      <c r="B48" s="23">
        <f>SUM(B49:B55)</f>
        <v>1415282.47</v>
      </c>
      <c r="C48" s="23">
        <f aca="true" t="shared" si="11" ref="C48:H48">SUM(C49:C55)</f>
        <v>2195337.74</v>
      </c>
      <c r="D48" s="23">
        <f t="shared" si="11"/>
        <v>2574018.12</v>
      </c>
      <c r="E48" s="23">
        <f t="shared" si="11"/>
        <v>1464862.74</v>
      </c>
      <c r="F48" s="23">
        <f t="shared" si="11"/>
        <v>1953431.18</v>
      </c>
      <c r="G48" s="23">
        <f t="shared" si="11"/>
        <v>2673081.65</v>
      </c>
      <c r="H48" s="23">
        <f t="shared" si="11"/>
        <v>1442700.3</v>
      </c>
      <c r="I48" s="23">
        <f>SUM(I49:I55)</f>
        <v>551059.78</v>
      </c>
      <c r="J48" s="23">
        <f>SUM(J49:J55)</f>
        <v>830046.06</v>
      </c>
      <c r="K48" s="23">
        <f aca="true" t="shared" si="12" ref="K48:K56">SUM(B48:J48)</f>
        <v>15099820.040000001</v>
      </c>
    </row>
    <row r="49" spans="1:11" ht="17.25" customHeight="1">
      <c r="A49" s="35" t="s">
        <v>47</v>
      </c>
      <c r="B49" s="23">
        <f aca="true" t="shared" si="13" ref="B49:H49">ROUND(B30*B7,2)</f>
        <v>1415183.69</v>
      </c>
      <c r="C49" s="23">
        <f t="shared" si="13"/>
        <v>2190468.79</v>
      </c>
      <c r="D49" s="23">
        <f t="shared" si="13"/>
        <v>2574016.97</v>
      </c>
      <c r="E49" s="23">
        <f t="shared" si="13"/>
        <v>1464851.56</v>
      </c>
      <c r="F49" s="23">
        <f t="shared" si="13"/>
        <v>1953376.82</v>
      </c>
      <c r="G49" s="23">
        <f t="shared" si="13"/>
        <v>2672669.11</v>
      </c>
      <c r="H49" s="23">
        <f t="shared" si="13"/>
        <v>1432195.74</v>
      </c>
      <c r="I49" s="23">
        <f>ROUND(I30*I7,2)</f>
        <v>551058.89</v>
      </c>
      <c r="J49" s="23">
        <f>ROUND(J30*J7,2)</f>
        <v>830046.06</v>
      </c>
      <c r="K49" s="23">
        <f t="shared" si="12"/>
        <v>15083867.63</v>
      </c>
    </row>
    <row r="50" spans="1:11" ht="17.25" customHeight="1">
      <c r="A50" s="35" t="s">
        <v>48</v>
      </c>
      <c r="B50" s="19">
        <v>0</v>
      </c>
      <c r="C50" s="23">
        <f>ROUND(C31*C7,2)</f>
        <v>4868.95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4868.95</v>
      </c>
    </row>
    <row r="51" spans="1:11" ht="17.25" customHeight="1">
      <c r="A51" s="69" t="s">
        <v>124</v>
      </c>
      <c r="B51" s="70">
        <f>ROUND(B32*B7,2)</f>
        <v>-235.06</v>
      </c>
      <c r="C51" s="64">
        <v>0</v>
      </c>
      <c r="D51" s="70">
        <f>ROUND(D32*D7,2)</f>
        <v>-3.13</v>
      </c>
      <c r="E51" s="70">
        <f>ROUND(E32*E7,2)</f>
        <v>-31.62</v>
      </c>
      <c r="F51" s="70">
        <f>ROUND(F32*F7,2)</f>
        <v>-121.12</v>
      </c>
      <c r="G51" s="70">
        <f>ROUND(G32*G7,2)</f>
        <v>-1034.1</v>
      </c>
      <c r="H51" s="70">
        <f>ROUND(H32*H7,2)</f>
        <v>-249.65</v>
      </c>
      <c r="I51" s="70">
        <f>ROUND(I32*I7,2)</f>
        <v>-3.39</v>
      </c>
      <c r="J51" s="64">
        <v>0</v>
      </c>
      <c r="K51" s="70">
        <f>SUM(B51:J51)</f>
        <v>-1678.0700000000002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10411.81</v>
      </c>
      <c r="I53" s="32">
        <f>+I35</f>
        <v>0</v>
      </c>
      <c r="J53" s="32">
        <f>+J35</f>
        <v>0</v>
      </c>
      <c r="K53" s="23">
        <f t="shared" si="12"/>
        <v>10411.81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2"/>
        <v>0</v>
      </c>
    </row>
    <row r="55" spans="1:11" ht="17.25" customHeight="1">
      <c r="A55" s="12" t="s">
        <v>52</v>
      </c>
      <c r="B55" s="37">
        <v>333.84</v>
      </c>
      <c r="C55" s="19">
        <v>0</v>
      </c>
      <c r="D55" s="37">
        <v>4.28</v>
      </c>
      <c r="E55" s="19">
        <v>42.8</v>
      </c>
      <c r="F55" s="37">
        <v>175.48</v>
      </c>
      <c r="G55" s="37">
        <v>1446.64</v>
      </c>
      <c r="H55" s="37">
        <v>342.4</v>
      </c>
      <c r="I55" s="37">
        <v>4.28</v>
      </c>
      <c r="J55" s="19">
        <v>0</v>
      </c>
      <c r="K55" s="23">
        <f t="shared" si="12"/>
        <v>2349.7200000000003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2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4" ref="B60:J60">+B61+B68+B94+B95</f>
        <v>-409574.36</v>
      </c>
      <c r="C60" s="36">
        <f t="shared" si="14"/>
        <v>-250203.6</v>
      </c>
      <c r="D60" s="36">
        <f t="shared" si="14"/>
        <v>-282637.31000000006</v>
      </c>
      <c r="E60" s="36">
        <f t="shared" si="14"/>
        <v>-392375.99</v>
      </c>
      <c r="F60" s="36">
        <f t="shared" si="14"/>
        <v>-420680.57</v>
      </c>
      <c r="G60" s="36">
        <f t="shared" si="14"/>
        <v>-396049.27999999997</v>
      </c>
      <c r="H60" s="36">
        <f t="shared" si="14"/>
        <v>-201047.47</v>
      </c>
      <c r="I60" s="36">
        <f t="shared" si="14"/>
        <v>-77433.73000000001</v>
      </c>
      <c r="J60" s="36">
        <f t="shared" si="14"/>
        <v>-92933.32</v>
      </c>
      <c r="K60" s="36">
        <f>SUM(B60:J60)</f>
        <v>-2522935.63</v>
      </c>
    </row>
    <row r="61" spans="1:11" ht="18.75" customHeight="1">
      <c r="A61" s="16" t="s">
        <v>79</v>
      </c>
      <c r="B61" s="36">
        <f aca="true" t="shared" si="15" ref="B61:J61">B62+B63+B64+B65+B66+B67</f>
        <v>-395465.3</v>
      </c>
      <c r="C61" s="36">
        <f t="shared" si="15"/>
        <v>-229558.65</v>
      </c>
      <c r="D61" s="36">
        <f t="shared" si="15"/>
        <v>-262189.28</v>
      </c>
      <c r="E61" s="36">
        <f t="shared" si="15"/>
        <v>-366465.01</v>
      </c>
      <c r="F61" s="36">
        <f t="shared" si="15"/>
        <v>-401640.94</v>
      </c>
      <c r="G61" s="36">
        <f t="shared" si="15"/>
        <v>-367597.86</v>
      </c>
      <c r="H61" s="36">
        <f t="shared" si="15"/>
        <v>-187125</v>
      </c>
      <c r="I61" s="36">
        <f t="shared" si="15"/>
        <v>-33612</v>
      </c>
      <c r="J61" s="36">
        <f t="shared" si="15"/>
        <v>-67749</v>
      </c>
      <c r="K61" s="36">
        <f aca="true" t="shared" si="16" ref="K61:K94">SUM(B61:J61)</f>
        <v>-2311403.04</v>
      </c>
    </row>
    <row r="62" spans="1:11" ht="18.75" customHeight="1">
      <c r="A62" s="12" t="s">
        <v>80</v>
      </c>
      <c r="B62" s="36">
        <f>-ROUND(B9*$D$3,2)</f>
        <v>-155406</v>
      </c>
      <c r="C62" s="36">
        <f aca="true" t="shared" si="17" ref="C62:J62">-ROUND(C9*$D$3,2)</f>
        <v>-223317</v>
      </c>
      <c r="D62" s="36">
        <f t="shared" si="17"/>
        <v>-207324</v>
      </c>
      <c r="E62" s="36">
        <f t="shared" si="17"/>
        <v>-141270</v>
      </c>
      <c r="F62" s="36">
        <f t="shared" si="17"/>
        <v>-163602</v>
      </c>
      <c r="G62" s="36">
        <f t="shared" si="17"/>
        <v>-199680</v>
      </c>
      <c r="H62" s="36">
        <f t="shared" si="17"/>
        <v>-187125</v>
      </c>
      <c r="I62" s="36">
        <f t="shared" si="17"/>
        <v>-33612</v>
      </c>
      <c r="J62" s="36">
        <f t="shared" si="17"/>
        <v>-67749</v>
      </c>
      <c r="K62" s="36">
        <f t="shared" si="16"/>
        <v>-1379085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118</v>
      </c>
      <c r="B64" s="36">
        <v>-2289</v>
      </c>
      <c r="C64" s="36">
        <v>-252</v>
      </c>
      <c r="D64" s="36">
        <v>-495</v>
      </c>
      <c r="E64" s="36">
        <v>-2034</v>
      </c>
      <c r="F64" s="36">
        <v>-2166</v>
      </c>
      <c r="G64" s="36">
        <v>-1011</v>
      </c>
      <c r="H64" s="19">
        <v>0</v>
      </c>
      <c r="I64" s="19">
        <v>0</v>
      </c>
      <c r="J64" s="19">
        <v>0</v>
      </c>
      <c r="K64" s="36">
        <f t="shared" si="16"/>
        <v>-8247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-237770.3</v>
      </c>
      <c r="C66" s="48">
        <v>-5989.65</v>
      </c>
      <c r="D66" s="48">
        <v>-54370.28</v>
      </c>
      <c r="E66" s="48">
        <v>-223161.01</v>
      </c>
      <c r="F66" s="48">
        <v>-235872.94</v>
      </c>
      <c r="G66" s="48">
        <v>-166906.86</v>
      </c>
      <c r="H66" s="19">
        <v>0</v>
      </c>
      <c r="I66" s="19">
        <v>0</v>
      </c>
      <c r="J66" s="19">
        <v>0</v>
      </c>
      <c r="K66" s="36">
        <f t="shared" si="16"/>
        <v>-924071.0399999999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6"/>
        <v>0</v>
      </c>
    </row>
    <row r="68" spans="1:11" ht="18.75" customHeight="1">
      <c r="A68" s="12" t="s">
        <v>84</v>
      </c>
      <c r="B68" s="36">
        <f aca="true" t="shared" si="18" ref="B68:J68">SUM(B69:B92)</f>
        <v>-14109.06</v>
      </c>
      <c r="C68" s="36">
        <f t="shared" si="18"/>
        <v>-20644.95</v>
      </c>
      <c r="D68" s="36">
        <f t="shared" si="18"/>
        <v>-20448.03</v>
      </c>
      <c r="E68" s="36">
        <f t="shared" si="18"/>
        <v>-25910.98</v>
      </c>
      <c r="F68" s="36">
        <f t="shared" si="18"/>
        <v>-19039.63</v>
      </c>
      <c r="G68" s="36">
        <f t="shared" si="18"/>
        <v>-28451.42</v>
      </c>
      <c r="H68" s="36">
        <f t="shared" si="18"/>
        <v>-13922.47</v>
      </c>
      <c r="I68" s="36">
        <f t="shared" si="18"/>
        <v>-43821.73</v>
      </c>
      <c r="J68" s="36">
        <f t="shared" si="18"/>
        <v>-25184.32</v>
      </c>
      <c r="K68" s="36">
        <f t="shared" si="16"/>
        <v>-211532.59000000003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6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6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6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6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-12332.98</v>
      </c>
      <c r="F92" s="19">
        <v>0</v>
      </c>
      <c r="G92" s="19">
        <v>0</v>
      </c>
      <c r="H92" s="19">
        <v>0</v>
      </c>
      <c r="I92" s="49">
        <v>-6943.35</v>
      </c>
      <c r="J92" s="49">
        <v>-15094.12</v>
      </c>
      <c r="K92" s="49">
        <f t="shared" si="16"/>
        <v>-34370.450000000004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6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19" ref="B97:H97">+B98+B99</f>
        <v>1022937.2699999999</v>
      </c>
      <c r="C97" s="24">
        <f t="shared" si="19"/>
        <v>1967303.2500000005</v>
      </c>
      <c r="D97" s="24">
        <f t="shared" si="19"/>
        <v>2314228.2600000002</v>
      </c>
      <c r="E97" s="24">
        <f t="shared" si="19"/>
        <v>1093525.56</v>
      </c>
      <c r="F97" s="24">
        <f t="shared" si="19"/>
        <v>1553953.56</v>
      </c>
      <c r="G97" s="24">
        <f t="shared" si="19"/>
        <v>2304966.92</v>
      </c>
      <c r="H97" s="24">
        <f t="shared" si="19"/>
        <v>1259935.74</v>
      </c>
      <c r="I97" s="24">
        <f>+I98+I99</f>
        <v>473626.05000000005</v>
      </c>
      <c r="J97" s="24">
        <f>+J98+J99</f>
        <v>750313.6300000001</v>
      </c>
      <c r="K97" s="49">
        <f>SUM(B97:J97)</f>
        <v>12740790.240000004</v>
      </c>
      <c r="L97" s="55"/>
    </row>
    <row r="98" spans="1:12" ht="18.75" customHeight="1">
      <c r="A98" s="16" t="s">
        <v>87</v>
      </c>
      <c r="B98" s="24">
        <f aca="true" t="shared" si="20" ref="B98:J98">+B48+B61+B68+B94</f>
        <v>1005708.1099999999</v>
      </c>
      <c r="C98" s="24">
        <f t="shared" si="20"/>
        <v>1945134.1400000004</v>
      </c>
      <c r="D98" s="24">
        <f t="shared" si="20"/>
        <v>2291380.81</v>
      </c>
      <c r="E98" s="24">
        <f t="shared" si="20"/>
        <v>1072486.75</v>
      </c>
      <c r="F98" s="24">
        <f t="shared" si="20"/>
        <v>1532750.61</v>
      </c>
      <c r="G98" s="24">
        <f t="shared" si="20"/>
        <v>2277032.37</v>
      </c>
      <c r="H98" s="24">
        <f t="shared" si="20"/>
        <v>1241652.83</v>
      </c>
      <c r="I98" s="24">
        <f t="shared" si="20"/>
        <v>473626.05000000005</v>
      </c>
      <c r="J98" s="24">
        <f t="shared" si="20"/>
        <v>737112.7400000001</v>
      </c>
      <c r="K98" s="49">
        <f>SUM(B98:J98)</f>
        <v>12576884.410000002</v>
      </c>
      <c r="L98" s="55"/>
    </row>
    <row r="99" spans="1:11" ht="18" customHeight="1">
      <c r="A99" s="16" t="s">
        <v>119</v>
      </c>
      <c r="B99" s="24">
        <f aca="true" t="shared" si="21" ref="B99:J99">IF(+B56+B95+B100&lt;0,0,(B56+B95+B100))</f>
        <v>17229.16</v>
      </c>
      <c r="C99" s="24">
        <f>IF(+C56+C95+C100&lt;0,0,(C56+C95+C100))</f>
        <v>22169.11</v>
      </c>
      <c r="D99" s="24">
        <f t="shared" si="21"/>
        <v>22847.45</v>
      </c>
      <c r="E99" s="24">
        <f t="shared" si="21"/>
        <v>21038.81</v>
      </c>
      <c r="F99" s="24">
        <f t="shared" si="21"/>
        <v>21202.95</v>
      </c>
      <c r="G99" s="24">
        <f t="shared" si="21"/>
        <v>27934.55</v>
      </c>
      <c r="H99" s="24">
        <f t="shared" si="21"/>
        <v>18282.91</v>
      </c>
      <c r="I99" s="19">
        <f t="shared" si="21"/>
        <v>0</v>
      </c>
      <c r="J99" s="24">
        <f t="shared" si="21"/>
        <v>13200.89</v>
      </c>
      <c r="K99" s="49">
        <f>SUM(B99:J99)</f>
        <v>163905.83000000002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12740790.230000002</v>
      </c>
      <c r="L105" s="55"/>
    </row>
    <row r="106" spans="1:11" ht="18.75" customHeight="1">
      <c r="A106" s="26" t="s">
        <v>75</v>
      </c>
      <c r="B106" s="27">
        <v>135961.07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135961.07</v>
      </c>
    </row>
    <row r="107" spans="1:11" ht="18.75" customHeight="1">
      <c r="A107" s="26" t="s">
        <v>76</v>
      </c>
      <c r="B107" s="27">
        <v>886976.19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886976.19</v>
      </c>
    </row>
    <row r="108" spans="1:11" ht="18.75" customHeight="1">
      <c r="A108" s="26" t="s">
        <v>77</v>
      </c>
      <c r="B108" s="41">
        <v>0</v>
      </c>
      <c r="C108" s="27">
        <f>+C97</f>
        <v>1967303.2500000005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1967303.2500000005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2314228.2600000002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2314228.2600000002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1093525.56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1093525.56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330670.16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330670.16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626102.73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626102.73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597180.68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597180.68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688569.53</v>
      </c>
      <c r="H115" s="41">
        <v>0</v>
      </c>
      <c r="I115" s="41">
        <v>0</v>
      </c>
      <c r="J115" s="41">
        <v>0</v>
      </c>
      <c r="K115" s="42">
        <f t="shared" si="22"/>
        <v>688569.53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54158.85</v>
      </c>
      <c r="H116" s="41">
        <v>0</v>
      </c>
      <c r="I116" s="41">
        <v>0</v>
      </c>
      <c r="J116" s="41">
        <v>0</v>
      </c>
      <c r="K116" s="42">
        <f t="shared" si="22"/>
        <v>54158.85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366678.86</v>
      </c>
      <c r="H117" s="41">
        <v>0</v>
      </c>
      <c r="I117" s="41">
        <v>0</v>
      </c>
      <c r="J117" s="41">
        <v>0</v>
      </c>
      <c r="K117" s="42">
        <f t="shared" si="22"/>
        <v>366678.86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344625.95</v>
      </c>
      <c r="H118" s="41">
        <v>0</v>
      </c>
      <c r="I118" s="41">
        <v>0</v>
      </c>
      <c r="J118" s="41">
        <v>0</v>
      </c>
      <c r="K118" s="42">
        <f t="shared" si="22"/>
        <v>344625.95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850933.72</v>
      </c>
      <c r="H119" s="41">
        <v>0</v>
      </c>
      <c r="I119" s="41">
        <v>0</v>
      </c>
      <c r="J119" s="41">
        <v>0</v>
      </c>
      <c r="K119" s="42">
        <f t="shared" si="22"/>
        <v>850933.72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446200.4</v>
      </c>
      <c r="I120" s="41">
        <v>0</v>
      </c>
      <c r="J120" s="41">
        <v>0</v>
      </c>
      <c r="K120" s="42">
        <f t="shared" si="22"/>
        <v>446200.4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813735.34</v>
      </c>
      <c r="I121" s="41">
        <v>0</v>
      </c>
      <c r="J121" s="41">
        <v>0</v>
      </c>
      <c r="K121" s="42">
        <f t="shared" si="22"/>
        <v>813735.34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473626.05</v>
      </c>
      <c r="J122" s="41">
        <v>0</v>
      </c>
      <c r="K122" s="42">
        <f t="shared" si="22"/>
        <v>473626.05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750313.63</v>
      </c>
      <c r="K123" s="45">
        <f t="shared" si="22"/>
        <v>750313.63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2014-12-15T19:23:59Z</dcterms:modified>
  <cp:category/>
  <cp:version/>
  <cp:contentType/>
  <cp:contentStatus/>
</cp:coreProperties>
</file>