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hidePivotFieldList="1"/>
  <bookViews>
    <workbookView xWindow="-14" yWindow="-14" windowWidth="19617" windowHeight="8898" tabRatio="443"/>
  </bookViews>
  <sheets>
    <sheet name="Sistema" sheetId="23" r:id="rId1"/>
  </sheets>
  <definedNames>
    <definedName name="_xlnm._FilterDatabase" localSheetId="0" hidden="1">Sistema!$A$1:$A$133</definedName>
    <definedName name="acuges">#REF!</definedName>
    <definedName name="acusis" localSheetId="0">Sistema!#REF!</definedName>
    <definedName name="acusis">#REF!</definedName>
    <definedName name="_xlnm.Print_Area" localSheetId="0">Sistema!$C$1:$AB$87</definedName>
    <definedName name="DDDDDDDDDD">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Sistema!$C:$D,Sistema!$1:$3</definedName>
  </definedNames>
  <calcPr calcId="125725" fullCalcOnLoad="1"/>
</workbook>
</file>

<file path=xl/calcChain.xml><?xml version="1.0" encoding="utf-8"?>
<calcChain xmlns="http://schemas.openxmlformats.org/spreadsheetml/2006/main">
  <c r="R55" i="23"/>
  <c r="D11"/>
  <c r="D10"/>
  <c r="AA36"/>
  <c r="AB9"/>
  <c r="D9"/>
  <c r="AB8"/>
  <c r="D8"/>
  <c r="AB48"/>
  <c r="AB47"/>
  <c r="AB54"/>
  <c r="AB58"/>
  <c r="AA8"/>
  <c r="AA9"/>
  <c r="AA48"/>
  <c r="AA47"/>
  <c r="AA54"/>
  <c r="AB52"/>
  <c r="AB44"/>
  <c r="Z9"/>
  <c r="Z8"/>
  <c r="Z48"/>
  <c r="Z47"/>
  <c r="Z54"/>
  <c r="Z55"/>
  <c r="Y9"/>
  <c r="Y8"/>
  <c r="Y48"/>
  <c r="Y47"/>
  <c r="Y54"/>
  <c r="X9"/>
  <c r="X8"/>
  <c r="X54"/>
  <c r="X55"/>
  <c r="X53"/>
  <c r="W10"/>
  <c r="W9"/>
  <c r="W8"/>
  <c r="W48"/>
  <c r="W47"/>
  <c r="W54"/>
  <c r="G36"/>
  <c r="X47"/>
  <c r="V9"/>
  <c r="V8"/>
  <c r="V48"/>
  <c r="V47"/>
  <c r="V54"/>
  <c r="V55"/>
  <c r="U9"/>
  <c r="U8"/>
  <c r="U48"/>
  <c r="U47"/>
  <c r="U54"/>
  <c r="U57"/>
  <c r="T9"/>
  <c r="T8"/>
  <c r="T48"/>
  <c r="T47"/>
  <c r="T54"/>
  <c r="T55"/>
  <c r="S9"/>
  <c r="S8"/>
  <c r="S54"/>
  <c r="S47"/>
  <c r="R9"/>
  <c r="R8"/>
  <c r="R48"/>
  <c r="R47"/>
  <c r="R38"/>
  <c r="R54"/>
  <c r="Q11"/>
  <c r="Q9"/>
  <c r="Q8"/>
  <c r="Q48"/>
  <c r="Q47"/>
  <c r="Q54"/>
  <c r="R50"/>
  <c r="P9"/>
  <c r="P8"/>
  <c r="P17"/>
  <c r="P48"/>
  <c r="P47"/>
  <c r="P54"/>
  <c r="P52"/>
  <c r="P55"/>
  <c r="O9"/>
  <c r="O8"/>
  <c r="O48"/>
  <c r="O47"/>
  <c r="O54"/>
  <c r="O50"/>
  <c r="O55"/>
  <c r="N9"/>
  <c r="N8"/>
  <c r="N54"/>
  <c r="N57"/>
  <c r="M9"/>
  <c r="M8"/>
  <c r="M48"/>
  <c r="M47"/>
  <c r="M54"/>
  <c r="N47"/>
  <c r="L8"/>
  <c r="L16"/>
  <c r="L48"/>
  <c r="L47"/>
  <c r="L54"/>
  <c r="L58"/>
  <c r="K9"/>
  <c r="K8"/>
  <c r="K48"/>
  <c r="K47"/>
  <c r="K54"/>
  <c r="J9"/>
  <c r="J8"/>
  <c r="J48"/>
  <c r="J47"/>
  <c r="J54"/>
  <c r="I9"/>
  <c r="I8"/>
  <c r="I54"/>
  <c r="H9"/>
  <c r="H8"/>
  <c r="H48"/>
  <c r="H47"/>
  <c r="H54"/>
  <c r="I47"/>
  <c r="H55"/>
  <c r="H57"/>
  <c r="G10"/>
  <c r="G9"/>
  <c r="G8"/>
  <c r="G48"/>
  <c r="G47"/>
  <c r="G54"/>
  <c r="H50"/>
  <c r="F9"/>
  <c r="F8"/>
  <c r="F54"/>
  <c r="F48"/>
  <c r="F47"/>
  <c r="F55"/>
  <c r="F57"/>
  <c r="D58"/>
  <c r="D57"/>
  <c r="D56"/>
  <c r="D55"/>
  <c r="D54"/>
  <c r="D53"/>
  <c r="D52"/>
  <c r="D51"/>
  <c r="D50"/>
  <c r="D49"/>
  <c r="D48"/>
  <c r="D47"/>
  <c r="D46"/>
  <c r="D45"/>
  <c r="D44"/>
  <c r="D41"/>
  <c r="D40"/>
  <c r="D39"/>
  <c r="D38"/>
  <c r="D37"/>
  <c r="D36"/>
  <c r="D35"/>
  <c r="D34"/>
  <c r="D33"/>
  <c r="D32"/>
  <c r="D30"/>
  <c r="D29"/>
  <c r="D28"/>
  <c r="D27"/>
  <c r="D26"/>
  <c r="D25"/>
  <c r="D24"/>
  <c r="D23"/>
  <c r="D19"/>
  <c r="D17"/>
  <c r="D16"/>
  <c r="D15"/>
  <c r="D14"/>
  <c r="AB43"/>
  <c r="AB31"/>
  <c r="AB22"/>
  <c r="AB2"/>
  <c r="AA22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Z22"/>
  <c r="Y22"/>
  <c r="X22"/>
  <c r="X21"/>
  <c r="W22"/>
  <c r="W21"/>
  <c r="V22"/>
  <c r="U22"/>
  <c r="U21"/>
  <c r="T22"/>
  <c r="T21"/>
  <c r="S22"/>
  <c r="S21"/>
  <c r="R22"/>
  <c r="Q22"/>
  <c r="Q21"/>
  <c r="P22"/>
  <c r="O22"/>
  <c r="O21"/>
  <c r="N22"/>
  <c r="M22"/>
  <c r="M21"/>
  <c r="L22"/>
  <c r="K22"/>
  <c r="J22"/>
  <c r="I22"/>
  <c r="I21"/>
  <c r="H22"/>
  <c r="G22"/>
  <c r="Z21"/>
  <c r="Y21"/>
  <c r="V21"/>
  <c r="R21"/>
  <c r="P21"/>
  <c r="N21"/>
  <c r="L21"/>
  <c r="K21"/>
  <c r="J21"/>
  <c r="H21"/>
  <c r="G21"/>
  <c r="AB21"/>
  <c r="AA31"/>
  <c r="F22"/>
  <c r="D22"/>
  <c r="AA21"/>
  <c r="F31"/>
  <c r="D31"/>
  <c r="AA43"/>
  <c r="AA2"/>
  <c r="Z2"/>
  <c r="Y2"/>
  <c r="F21"/>
  <c r="X2"/>
  <c r="W2"/>
  <c r="V2"/>
  <c r="U2"/>
  <c r="T2"/>
  <c r="S2"/>
  <c r="F2"/>
  <c r="D21"/>
  <c r="F43"/>
  <c r="C87"/>
  <c r="D43"/>
  <c r="R2"/>
  <c r="Q2"/>
  <c r="P2"/>
  <c r="O2"/>
  <c r="N2"/>
  <c r="M2"/>
  <c r="L2"/>
  <c r="K2"/>
  <c r="J2"/>
  <c r="I2"/>
  <c r="H2"/>
  <c r="G2"/>
  <c r="E77"/>
  <c r="F4"/>
  <c r="D4"/>
  <c r="F60"/>
  <c r="F5"/>
  <c r="F13"/>
  <c r="G4"/>
  <c r="F77"/>
  <c r="F6"/>
  <c r="G13"/>
  <c r="G60"/>
  <c r="G5"/>
  <c r="H4"/>
  <c r="G77"/>
  <c r="G6"/>
  <c r="H77"/>
  <c r="H6"/>
  <c r="H13"/>
  <c r="H60"/>
  <c r="H5"/>
  <c r="I4"/>
  <c r="I13"/>
  <c r="I60"/>
  <c r="I5"/>
  <c r="I77"/>
  <c r="I6"/>
  <c r="J4"/>
  <c r="J13"/>
  <c r="J60"/>
  <c r="J5"/>
  <c r="J77"/>
  <c r="J6"/>
  <c r="K4"/>
  <c r="K13"/>
  <c r="K77"/>
  <c r="K6"/>
  <c r="K60"/>
  <c r="K5"/>
  <c r="L4"/>
  <c r="L13"/>
  <c r="L77"/>
  <c r="L6"/>
  <c r="L60"/>
  <c r="L5"/>
  <c r="M4"/>
  <c r="M13"/>
  <c r="M60"/>
  <c r="M5"/>
  <c r="M77"/>
  <c r="M6"/>
  <c r="N4"/>
  <c r="N13"/>
  <c r="N77"/>
  <c r="N6"/>
  <c r="N60"/>
  <c r="N5"/>
  <c r="O4"/>
  <c r="O13"/>
  <c r="O60"/>
  <c r="O5"/>
  <c r="O77"/>
  <c r="O6"/>
  <c r="P4"/>
  <c r="P13"/>
  <c r="P60"/>
  <c r="P5"/>
  <c r="Q4"/>
  <c r="P77"/>
  <c r="P6"/>
  <c r="Q13"/>
  <c r="Q60"/>
  <c r="Q5"/>
  <c r="R4"/>
  <c r="Q77"/>
  <c r="Q6"/>
  <c r="R13"/>
  <c r="R77"/>
  <c r="R6"/>
  <c r="R60"/>
  <c r="R5"/>
  <c r="S4"/>
  <c r="S60"/>
  <c r="S5"/>
  <c r="T4"/>
  <c r="S77"/>
  <c r="S6"/>
  <c r="S13"/>
  <c r="T13"/>
  <c r="T77"/>
  <c r="T6"/>
  <c r="T60"/>
  <c r="T5"/>
  <c r="U4"/>
  <c r="U13"/>
  <c r="U60"/>
  <c r="U5"/>
  <c r="V4"/>
  <c r="U77"/>
  <c r="U6"/>
  <c r="V13"/>
  <c r="V60"/>
  <c r="V5"/>
  <c r="W4"/>
  <c r="V77"/>
  <c r="V6"/>
  <c r="W13"/>
  <c r="W77"/>
  <c r="W6"/>
  <c r="W60"/>
  <c r="W5"/>
  <c r="X4"/>
  <c r="X13"/>
  <c r="X60"/>
  <c r="X5"/>
  <c r="Y4"/>
  <c r="X77"/>
  <c r="X6"/>
  <c r="Y13"/>
  <c r="Y77"/>
  <c r="Y6"/>
  <c r="Y60"/>
  <c r="Y5"/>
  <c r="Z4"/>
  <c r="Z13"/>
  <c r="Z60"/>
  <c r="Z5"/>
  <c r="AA4"/>
  <c r="Z77"/>
  <c r="Z6"/>
  <c r="AA13"/>
  <c r="AA60"/>
  <c r="AA5"/>
  <c r="AB4"/>
  <c r="AA77"/>
  <c r="AA6"/>
  <c r="AB13"/>
  <c r="D6"/>
  <c r="D13"/>
  <c r="AB60"/>
  <c r="AB5"/>
  <c r="D77"/>
  <c r="AB77"/>
  <c r="AB6"/>
  <c r="D60"/>
  <c r="D5"/>
</calcChain>
</file>

<file path=xl/comments1.xml><?xml version="1.0" encoding="utf-8"?>
<comments xmlns="http://schemas.openxmlformats.org/spreadsheetml/2006/main">
  <authors>
    <author>Sptrans</author>
  </authors>
  <commentList>
    <comment ref="P17" authorId="0">
      <text>
        <r>
          <rPr>
            <b/>
            <sz val="9"/>
            <color indexed="81"/>
            <rFont val="Tahoma"/>
            <family val="2"/>
          </rPr>
          <t xml:space="preserve">penhora multa
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1.133,69 
Saque Poupança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5" authorId="0">
      <text>
        <r>
          <rPr>
            <b/>
            <sz val="9"/>
            <color indexed="81"/>
            <rFont val="Tahoma"/>
            <family val="2"/>
          </rPr>
          <t>2.943,71 
Saque Poupança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7" authorId="0">
      <text>
        <r>
          <rPr>
            <b/>
            <sz val="9"/>
            <color indexed="81"/>
            <rFont val="Tahoma"/>
            <family val="2"/>
          </rPr>
          <t>25.150,18
b.26210 
programa atende
taxi acessível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<sst xmlns="http://schemas.openxmlformats.org/spreadsheetml/2006/main" count="130" uniqueCount="66">
  <si>
    <t>Frota Pública</t>
  </si>
  <si>
    <t>Comercialização - CEF</t>
  </si>
  <si>
    <t xml:space="preserve">Energia de Tração   </t>
  </si>
  <si>
    <t>SISTEMA TRANSPORTE COLETIVO URBANO</t>
  </si>
  <si>
    <t xml:space="preserve">Frota Pública </t>
  </si>
  <si>
    <t xml:space="preserve">Transferência Resam </t>
  </si>
  <si>
    <t xml:space="preserve">Spurbanos </t>
  </si>
  <si>
    <t>Total</t>
  </si>
  <si>
    <t xml:space="preserve">TOTAL RECEITA </t>
  </si>
  <si>
    <t>TOTAL PAGAMENTO REALIZADO</t>
  </si>
  <si>
    <t>Receita - Venda de Crédito Eletrônico</t>
  </si>
  <si>
    <t>Receita -  Diversas e Financeiras</t>
  </si>
  <si>
    <t>TOTAL VENCIMENTO DO DIA</t>
  </si>
  <si>
    <t>Remuneração Subsistema Estrutural  Paese</t>
  </si>
  <si>
    <t>Despesas Gerais - Diversas</t>
  </si>
  <si>
    <t xml:space="preserve">Despesas Gerais - Penhora / Bloqueio Judicial </t>
  </si>
  <si>
    <t>SISTEMA -  SALDO INICIAL</t>
  </si>
  <si>
    <t>SISTEMA - SALDO FINAL</t>
  </si>
  <si>
    <t>SISTEMA - SALDO À PAGAR</t>
  </si>
  <si>
    <t xml:space="preserve">Remuneração Subsistema Estrutural </t>
  </si>
  <si>
    <t xml:space="preserve">Remuneração Subsistema Local </t>
  </si>
  <si>
    <t>Comercialização Rede Complementar</t>
  </si>
  <si>
    <t xml:space="preserve">Umes </t>
  </si>
  <si>
    <t xml:space="preserve">Une </t>
  </si>
  <si>
    <t>Repasse Cooperados</t>
  </si>
  <si>
    <t>Umes</t>
  </si>
  <si>
    <t>DÍVIDA ACUMULADA</t>
  </si>
  <si>
    <t xml:space="preserve">Repasse Cooperados </t>
  </si>
  <si>
    <t xml:space="preserve">MULTAS - SALDO FINAL     </t>
  </si>
  <si>
    <t xml:space="preserve">MULTAS - GESTÃO FINANCEIRA </t>
  </si>
  <si>
    <t xml:space="preserve">GESTÃO ACUMULADO - EMPRÉSTIMO/DEVOLUÇÃO </t>
  </si>
  <si>
    <t>Final</t>
  </si>
  <si>
    <t>X</t>
  </si>
  <si>
    <t>MULTAS - Receita -  Diversas e Financeiras</t>
  </si>
  <si>
    <t>MULTAS - Saídas (Transcooper)</t>
  </si>
  <si>
    <t>MULTAS - Saídas (Penhora/Bloqueio Judicial)</t>
  </si>
  <si>
    <t>Recurso PMSP - Transp.Pess.Deficiencia Mobil. Reduzida</t>
  </si>
  <si>
    <t>Recurso PMSP - Compensações Tarifarias Sistema Onibus</t>
  </si>
  <si>
    <t>A</t>
  </si>
  <si>
    <t>Gerenc. e Operação Bilhet. Eletrôn. (SBE)</t>
  </si>
  <si>
    <t>Receitas Financeiras</t>
  </si>
  <si>
    <t>Royal Bus (Viação Jundiaiense)</t>
  </si>
  <si>
    <t>Reembolso Paese</t>
  </si>
  <si>
    <t xml:space="preserve">Serviços Especiais -  U S P </t>
  </si>
  <si>
    <t>Alugueis Diversos - Exploração Terminais</t>
  </si>
  <si>
    <t>Gerenc.Crédito Eletrônico Paese / Bilhete Único sem Cadastro</t>
  </si>
  <si>
    <t>728/739/740</t>
  </si>
  <si>
    <t>Zona Azul</t>
  </si>
  <si>
    <t xml:space="preserve">5020-2 - (Banco Brasil)  </t>
  </si>
  <si>
    <t xml:space="preserve">1-6 - (Caixa Econômica)  </t>
  </si>
  <si>
    <t xml:space="preserve">2-4 - (Caixa Econômica)  </t>
  </si>
  <si>
    <t xml:space="preserve">81-4 - (Caixa Econômica)  </t>
  </si>
  <si>
    <t>Crédito Postos (c/c 5019-9)</t>
  </si>
  <si>
    <t>Outros-XVN/Funap/EMTU (c/c 5020-2)</t>
  </si>
  <si>
    <t>Outras</t>
  </si>
  <si>
    <t>Créditos Lojas (c/c 1-6 Dinheiro Dia)</t>
  </si>
  <si>
    <t>Créditos Lotericas (c/c 1-6 Dinheiro Dia)</t>
  </si>
  <si>
    <t>Créditos Multiconta (c/c 1-6 Dinheiro Dia)</t>
  </si>
  <si>
    <t>Créditos Multiconta (c/c 1-6 Ted Dia Seguinte)</t>
  </si>
  <si>
    <t>Créditos Loja Virtual (c/c 2-4 Ted Dia Seguinte)</t>
  </si>
  <si>
    <t>Créditos WEB (c/c 81-4 Ted Dia Seguinte)</t>
  </si>
  <si>
    <t>731/733</t>
  </si>
  <si>
    <t>OUTUBRO 2014</t>
  </si>
  <si>
    <t>REAL</t>
  </si>
  <si>
    <t>Gerenc.Créd.Eletr.(TX. Ger. Paese) / Bilhete Único sem Cadastro</t>
  </si>
  <si>
    <t>713/716/718/730/738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</si>
</sst>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.0\,##0_);_(* \(#.0\,##0\);_(* &quot;-&quot;??_);_(@_)"/>
    <numFmt numFmtId="165" formatCode="[$-416]mmmm\-yy;@"/>
    <numFmt numFmtId="167" formatCode="dd/mm;@"/>
    <numFmt numFmtId="171" formatCode="_(* #,##0_);[Red]_(* \(#,##0\);_(* &quot;-&quot;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1" applyFont="1" applyProtection="1"/>
    <xf numFmtId="0" fontId="2" fillId="2" borderId="0" xfId="1" quotePrefix="1" applyFont="1" applyFill="1" applyBorder="1" applyAlignment="1" applyProtection="1">
      <alignment horizontal="center" vertical="center"/>
    </xf>
    <xf numFmtId="0" fontId="2" fillId="2" borderId="0" xfId="1" applyFont="1" applyFill="1" applyProtection="1"/>
    <xf numFmtId="0" fontId="1" fillId="2" borderId="0" xfId="1" applyFont="1" applyFill="1" applyProtection="1"/>
    <xf numFmtId="164" fontId="3" fillId="0" borderId="0" xfId="1" applyNumberFormat="1" applyFont="1" applyProtection="1"/>
    <xf numFmtId="164" fontId="3" fillId="2" borderId="0" xfId="1" applyNumberFormat="1" applyFont="1" applyFill="1" applyProtection="1"/>
    <xf numFmtId="0" fontId="2" fillId="2" borderId="1" xfId="1" applyFont="1" applyFill="1" applyBorder="1" applyAlignment="1" applyProtection="1">
      <alignment horizontal="left"/>
    </xf>
    <xf numFmtId="0" fontId="2" fillId="2" borderId="2" xfId="1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left"/>
    </xf>
    <xf numFmtId="0" fontId="10" fillId="2" borderId="2" xfId="1" applyFont="1" applyFill="1" applyBorder="1" applyAlignment="1" applyProtection="1">
      <alignment horizontal="left"/>
    </xf>
    <xf numFmtId="0" fontId="10" fillId="2" borderId="1" xfId="1" applyFont="1" applyFill="1" applyBorder="1" applyAlignment="1" applyProtection="1">
      <alignment horizontal="left"/>
    </xf>
    <xf numFmtId="0" fontId="4" fillId="0" borderId="0" xfId="0" applyFont="1"/>
    <xf numFmtId="0" fontId="5" fillId="0" borderId="0" xfId="1" applyFont="1" applyProtection="1"/>
    <xf numFmtId="165" fontId="4" fillId="2" borderId="0" xfId="4" applyNumberFormat="1" applyFont="1" applyFill="1" applyBorder="1" applyAlignment="1" applyProtection="1">
      <alignment horizontal="right" vertical="center"/>
    </xf>
    <xf numFmtId="167" fontId="11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Border="1" applyProtection="1"/>
    <xf numFmtId="0" fontId="4" fillId="2" borderId="0" xfId="1" applyFont="1" applyFill="1" applyProtection="1"/>
    <xf numFmtId="171" fontId="5" fillId="0" borderId="0" xfId="1" applyNumberFormat="1" applyFont="1" applyBorder="1" applyProtection="1"/>
    <xf numFmtId="0" fontId="5" fillId="0" borderId="0" xfId="1" applyFont="1" applyBorder="1" applyProtection="1"/>
    <xf numFmtId="171" fontId="6" fillId="2" borderId="0" xfId="4" applyNumberFormat="1" applyFont="1" applyFill="1" applyBorder="1" applyAlignment="1" applyProtection="1">
      <alignment horizontal="right"/>
    </xf>
    <xf numFmtId="171" fontId="5" fillId="2" borderId="0" xfId="1" applyNumberFormat="1" applyFont="1" applyFill="1" applyBorder="1" applyProtection="1"/>
    <xf numFmtId="171" fontId="6" fillId="3" borderId="4" xfId="4" applyNumberFormat="1" applyFont="1" applyFill="1" applyBorder="1" applyAlignment="1" applyProtection="1">
      <alignment horizontal="right"/>
    </xf>
    <xf numFmtId="171" fontId="6" fillId="3" borderId="5" xfId="4" applyNumberFormat="1" applyFont="1" applyFill="1" applyBorder="1" applyAlignment="1" applyProtection="1">
      <alignment horizontal="right"/>
    </xf>
    <xf numFmtId="171" fontId="12" fillId="2" borderId="0" xfId="1" applyNumberFormat="1" applyFont="1" applyFill="1" applyBorder="1" applyProtection="1"/>
    <xf numFmtId="171" fontId="11" fillId="2" borderId="0" xfId="1" applyNumberFormat="1" applyFont="1" applyFill="1" applyBorder="1" applyProtection="1"/>
    <xf numFmtId="171" fontId="11" fillId="2" borderId="6" xfId="1" applyNumberFormat="1" applyFont="1" applyFill="1" applyBorder="1" applyProtection="1"/>
    <xf numFmtId="0" fontId="5" fillId="2" borderId="0" xfId="1" applyFont="1" applyFill="1" applyProtection="1"/>
    <xf numFmtId="171" fontId="12" fillId="2" borderId="7" xfId="1" applyNumberFormat="1" applyFont="1" applyFill="1" applyBorder="1" applyProtection="1"/>
    <xf numFmtId="171" fontId="11" fillId="2" borderId="7" xfId="1" applyNumberFormat="1" applyFont="1" applyFill="1" applyBorder="1" applyProtection="1"/>
    <xf numFmtId="171" fontId="11" fillId="2" borderId="8" xfId="1" applyNumberFormat="1" applyFont="1" applyFill="1" applyBorder="1" applyProtection="1"/>
    <xf numFmtId="171" fontId="4" fillId="2" borderId="0" xfId="1" applyNumberFormat="1" applyFont="1" applyFill="1" applyBorder="1" applyProtection="1"/>
    <xf numFmtId="171" fontId="4" fillId="2" borderId="6" xfId="1" applyNumberFormat="1" applyFont="1" applyFill="1" applyBorder="1" applyProtection="1"/>
    <xf numFmtId="171" fontId="6" fillId="3" borderId="0" xfId="4" applyNumberFormat="1" applyFont="1" applyFill="1" applyBorder="1" applyAlignment="1" applyProtection="1">
      <alignment horizontal="right"/>
    </xf>
    <xf numFmtId="171" fontId="6" fillId="3" borderId="6" xfId="4" applyNumberFormat="1" applyFont="1" applyFill="1" applyBorder="1" applyAlignment="1" applyProtection="1">
      <alignment horizontal="right"/>
    </xf>
    <xf numFmtId="171" fontId="4" fillId="0" borderId="0" xfId="0" applyNumberFormat="1" applyFont="1"/>
    <xf numFmtId="171" fontId="4" fillId="0" borderId="0" xfId="0" applyNumberFormat="1" applyFont="1" applyBorder="1"/>
    <xf numFmtId="171" fontId="4" fillId="2" borderId="7" xfId="1" applyNumberFormat="1" applyFont="1" applyFill="1" applyBorder="1" applyProtection="1"/>
    <xf numFmtId="171" fontId="4" fillId="2" borderId="8" xfId="1" applyNumberFormat="1" applyFont="1" applyFill="1" applyBorder="1" applyProtection="1"/>
    <xf numFmtId="171" fontId="6" fillId="2" borderId="4" xfId="1" quotePrefix="1" applyNumberFormat="1" applyFont="1" applyFill="1" applyBorder="1" applyAlignment="1" applyProtection="1">
      <alignment horizontal="right"/>
    </xf>
    <xf numFmtId="171" fontId="6" fillId="2" borderId="4" xfId="1" applyNumberFormat="1" applyFont="1" applyFill="1" applyBorder="1" applyProtection="1"/>
    <xf numFmtId="171" fontId="6" fillId="2" borderId="5" xfId="1" applyNumberFormat="1" applyFont="1" applyFill="1" applyBorder="1" applyProtection="1"/>
    <xf numFmtId="171" fontId="6" fillId="2" borderId="7" xfId="1" applyNumberFormat="1" applyFont="1" applyFill="1" applyBorder="1" applyProtection="1"/>
    <xf numFmtId="171" fontId="6" fillId="2" borderId="8" xfId="1" applyNumberFormat="1" applyFont="1" applyFill="1" applyBorder="1" applyProtection="1"/>
    <xf numFmtId="171" fontId="6" fillId="2" borderId="0" xfId="1" applyNumberFormat="1" applyFont="1" applyFill="1" applyBorder="1" applyProtection="1"/>
    <xf numFmtId="171" fontId="6" fillId="2" borderId="6" xfId="1" applyNumberFormat="1" applyFont="1" applyFill="1" applyBorder="1" applyProtection="1"/>
    <xf numFmtId="171" fontId="6" fillId="2" borderId="9" xfId="1" applyNumberFormat="1" applyFont="1" applyFill="1" applyBorder="1" applyProtection="1"/>
    <xf numFmtId="171" fontId="6" fillId="2" borderId="10" xfId="1" applyNumberFormat="1" applyFont="1" applyFill="1" applyBorder="1" applyProtection="1"/>
    <xf numFmtId="171" fontId="6" fillId="2" borderId="0" xfId="1" applyNumberFormat="1" applyFont="1" applyFill="1" applyProtection="1"/>
    <xf numFmtId="171" fontId="5" fillId="0" borderId="0" xfId="1" applyNumberFormat="1" applyFont="1" applyProtection="1"/>
    <xf numFmtId="171" fontId="6" fillId="0" borderId="0" xfId="0" applyNumberFormat="1" applyFont="1"/>
    <xf numFmtId="171" fontId="5" fillId="2" borderId="0" xfId="1" applyNumberFormat="1" applyFont="1" applyFill="1" applyProtection="1"/>
    <xf numFmtId="171" fontId="4" fillId="0" borderId="0" xfId="1" applyNumberFormat="1" applyFont="1" applyProtection="1"/>
    <xf numFmtId="17" fontId="2" fillId="2" borderId="0" xfId="1" quotePrefix="1" applyNumberFormat="1" applyFont="1" applyFill="1" applyBorder="1" applyAlignment="1" applyProtection="1">
      <alignment horizontal="center" vertical="center"/>
    </xf>
    <xf numFmtId="164" fontId="2" fillId="3" borderId="11" xfId="4" applyNumberFormat="1" applyFont="1" applyFill="1" applyBorder="1" applyAlignment="1" applyProtection="1">
      <alignment horizontal="center"/>
    </xf>
    <xf numFmtId="164" fontId="2" fillId="3" borderId="2" xfId="4" applyNumberFormat="1" applyFont="1" applyFill="1" applyBorder="1" applyAlignment="1" applyProtection="1">
      <alignment horizontal="center"/>
    </xf>
    <xf numFmtId="0" fontId="1" fillId="0" borderId="0" xfId="0" applyFont="1"/>
    <xf numFmtId="14" fontId="2" fillId="2" borderId="0" xfId="1" applyNumberFormat="1" applyFont="1" applyFill="1" applyAlignment="1" applyProtection="1">
      <alignment horizontal="left"/>
    </xf>
    <xf numFmtId="0" fontId="1" fillId="0" borderId="0" xfId="1" applyFont="1" applyAlignment="1" applyProtection="1">
      <alignment horizontal="right" vertical="center"/>
    </xf>
    <xf numFmtId="0" fontId="2" fillId="2" borderId="11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171" fontId="6" fillId="2" borderId="7" xfId="1" applyNumberFormat="1" applyFont="1" applyFill="1" applyBorder="1" applyAlignment="1" applyProtection="1">
      <alignment horizontal="right"/>
    </xf>
    <xf numFmtId="171" fontId="6" fillId="2" borderId="0" xfId="1" applyNumberFormat="1" applyFont="1" applyFill="1" applyBorder="1" applyAlignment="1" applyProtection="1">
      <alignment horizontal="right"/>
    </xf>
    <xf numFmtId="171" fontId="4" fillId="0" borderId="0" xfId="0" applyNumberFormat="1" applyFont="1" applyBorder="1" applyAlignment="1">
      <alignment horizontal="right"/>
    </xf>
    <xf numFmtId="171" fontId="6" fillId="2" borderId="9" xfId="1" applyNumberFormat="1" applyFont="1" applyFill="1" applyBorder="1" applyAlignment="1" applyProtection="1">
      <alignment horizontal="right"/>
    </xf>
    <xf numFmtId="171" fontId="6" fillId="2" borderId="0" xfId="1" applyNumberFormat="1" applyFont="1" applyFill="1" applyAlignment="1" applyProtection="1">
      <alignment horizontal="right"/>
    </xf>
    <xf numFmtId="171" fontId="12" fillId="2" borderId="0" xfId="1" applyNumberFormat="1" applyFont="1" applyFill="1" applyBorder="1" applyAlignment="1" applyProtection="1">
      <alignment horizontal="right"/>
    </xf>
    <xf numFmtId="171" fontId="12" fillId="2" borderId="7" xfId="1" applyNumberFormat="1" applyFont="1" applyFill="1" applyBorder="1" applyAlignment="1" applyProtection="1">
      <alignment horizontal="right"/>
    </xf>
    <xf numFmtId="171" fontId="5" fillId="0" borderId="0" xfId="1" applyNumberFormat="1" applyFont="1" applyAlignment="1" applyProtection="1">
      <alignment horizontal="right"/>
    </xf>
    <xf numFmtId="171" fontId="4" fillId="0" borderId="0" xfId="0" applyNumberFormat="1" applyFont="1" applyAlignment="1">
      <alignment horizontal="right"/>
    </xf>
    <xf numFmtId="171" fontId="5" fillId="2" borderId="0" xfId="1" applyNumberFormat="1" applyFont="1" applyFill="1" applyAlignment="1" applyProtection="1">
      <alignment horizontal="right"/>
    </xf>
    <xf numFmtId="0" fontId="5" fillId="2" borderId="0" xfId="1" applyFont="1" applyFill="1" applyAlignment="1" applyProtection="1">
      <alignment horizontal="right"/>
    </xf>
    <xf numFmtId="0" fontId="3" fillId="0" borderId="0" xfId="1" applyFont="1" applyAlignment="1" applyProtection="1">
      <alignment horizontal="right"/>
    </xf>
    <xf numFmtId="167" fontId="11" fillId="2" borderId="0" xfId="1" applyNumberFormat="1" applyFont="1" applyFill="1" applyBorder="1" applyAlignment="1" applyProtection="1">
      <alignment horizontal="right" vertical="center"/>
    </xf>
    <xf numFmtId="0" fontId="10" fillId="4" borderId="2" xfId="1" applyFont="1" applyFill="1" applyBorder="1" applyAlignment="1" applyProtection="1">
      <alignment horizontal="left"/>
    </xf>
    <xf numFmtId="171" fontId="12" fillId="4" borderId="0" xfId="1" applyNumberFormat="1" applyFont="1" applyFill="1" applyBorder="1" applyAlignment="1" applyProtection="1">
      <alignment horizontal="right"/>
    </xf>
    <xf numFmtId="171" fontId="11" fillId="4" borderId="0" xfId="1" applyNumberFormat="1" applyFont="1" applyFill="1" applyBorder="1" applyProtection="1"/>
    <xf numFmtId="171" fontId="11" fillId="4" borderId="6" xfId="1" applyNumberFormat="1" applyFont="1" applyFill="1" applyBorder="1" applyProtection="1"/>
    <xf numFmtId="171" fontId="12" fillId="4" borderId="0" xfId="1" applyNumberFormat="1" applyFont="1" applyFill="1" applyBorder="1" applyProtection="1"/>
    <xf numFmtId="0" fontId="10" fillId="5" borderId="2" xfId="1" applyFont="1" applyFill="1" applyBorder="1" applyAlignment="1" applyProtection="1">
      <alignment horizontal="right"/>
    </xf>
    <xf numFmtId="171" fontId="12" fillId="5" borderId="0" xfId="1" applyNumberFormat="1" applyFont="1" applyFill="1" applyBorder="1" applyAlignment="1" applyProtection="1">
      <alignment horizontal="right"/>
    </xf>
    <xf numFmtId="171" fontId="11" fillId="5" borderId="0" xfId="1" applyNumberFormat="1" applyFont="1" applyFill="1" applyBorder="1" applyProtection="1"/>
    <xf numFmtId="171" fontId="11" fillId="5" borderId="6" xfId="1" applyNumberFormat="1" applyFont="1" applyFill="1" applyBorder="1" applyProtection="1"/>
    <xf numFmtId="171" fontId="12" fillId="5" borderId="0" xfId="1" applyNumberFormat="1" applyFont="1" applyFill="1" applyBorder="1" applyProtection="1"/>
    <xf numFmtId="0" fontId="10" fillId="5" borderId="2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center"/>
    </xf>
    <xf numFmtId="171" fontId="7" fillId="2" borderId="0" xfId="1" applyNumberFormat="1" applyFont="1" applyFill="1" applyProtection="1"/>
    <xf numFmtId="0" fontId="1" fillId="0" borderId="0" xfId="0" applyFont="1" applyAlignment="1">
      <alignment horizontal="left"/>
    </xf>
    <xf numFmtId="0" fontId="1" fillId="5" borderId="0" xfId="0" applyFont="1" applyFill="1"/>
    <xf numFmtId="0" fontId="3" fillId="2" borderId="0" xfId="1" applyFont="1" applyFill="1" applyBorder="1" applyProtection="1"/>
    <xf numFmtId="0" fontId="3" fillId="2" borderId="0" xfId="1" applyFont="1" applyFill="1" applyProtection="1"/>
    <xf numFmtId="0" fontId="3" fillId="0" borderId="0" xfId="1" applyFont="1" applyBorder="1" applyProtection="1"/>
    <xf numFmtId="0" fontId="1" fillId="5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6" xfId="0" applyFont="1" applyFill="1" applyBorder="1"/>
    <xf numFmtId="0" fontId="1" fillId="6" borderId="0" xfId="0" applyFont="1" applyFill="1" applyAlignment="1">
      <alignment horizontal="left"/>
    </xf>
    <xf numFmtId="0" fontId="1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171" fontId="6" fillId="2" borderId="0" xfId="4" applyNumberFormat="1" applyFont="1" applyFill="1" applyBorder="1" applyAlignment="1" applyProtection="1">
      <alignment horizontal="center"/>
    </xf>
    <xf numFmtId="171" fontId="4" fillId="2" borderId="0" xfId="1" applyNumberFormat="1" applyFont="1" applyFill="1" applyAlignment="1" applyProtection="1">
      <alignment horizontal="center"/>
    </xf>
    <xf numFmtId="165" fontId="2" fillId="2" borderId="0" xfId="4" applyNumberFormat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left"/>
    </xf>
    <xf numFmtId="171" fontId="6" fillId="2" borderId="0" xfId="1" applyNumberFormat="1" applyFont="1" applyFill="1" applyBorder="1" applyAlignment="1" applyProtection="1"/>
    <xf numFmtId="43" fontId="6" fillId="2" borderId="0" xfId="2" applyFont="1" applyFill="1" applyBorder="1" applyAlignment="1" applyProtection="1"/>
    <xf numFmtId="0" fontId="10" fillId="7" borderId="2" xfId="1" applyFont="1" applyFill="1" applyBorder="1" applyAlignment="1" applyProtection="1">
      <alignment horizontal="right"/>
    </xf>
    <xf numFmtId="171" fontId="12" fillId="7" borderId="0" xfId="1" applyNumberFormat="1" applyFont="1" applyFill="1" applyBorder="1" applyAlignment="1" applyProtection="1">
      <alignment horizontal="right"/>
    </xf>
    <xf numFmtId="171" fontId="12" fillId="7" borderId="0" xfId="1" applyNumberFormat="1" applyFont="1" applyFill="1" applyBorder="1" applyProtection="1"/>
    <xf numFmtId="171" fontId="11" fillId="7" borderId="0" xfId="1" applyNumberFormat="1" applyFont="1" applyFill="1" applyBorder="1" applyProtection="1"/>
    <xf numFmtId="171" fontId="11" fillId="7" borderId="6" xfId="1" applyNumberFormat="1" applyFont="1" applyFill="1" applyBorder="1" applyProtection="1"/>
    <xf numFmtId="171" fontId="4" fillId="2" borderId="0" xfId="1" applyNumberFormat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right"/>
    </xf>
    <xf numFmtId="4" fontId="6" fillId="2" borderId="0" xfId="4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2" borderId="0" xfId="0" applyFont="1" applyFill="1" applyBorder="1"/>
    <xf numFmtId="38" fontId="2" fillId="8" borderId="0" xfId="1" applyNumberFormat="1" applyFont="1" applyFill="1" applyBorder="1" applyAlignment="1" applyProtection="1">
      <alignment horizontal="right" vertical="center"/>
    </xf>
    <xf numFmtId="171" fontId="11" fillId="9" borderId="0" xfId="1" applyNumberFormat="1" applyFont="1" applyFill="1" applyBorder="1" applyProtection="1"/>
  </cellXfs>
  <cellStyles count="6">
    <cellStyle name="Normal" xfId="0" builtinId="0"/>
    <cellStyle name="Normal 2" xfId="1"/>
    <cellStyle name="Separador de milhares" xfId="2" builtinId="3"/>
    <cellStyle name="Separador de milhares 2" xfId="3"/>
    <cellStyle name="Separador de milhares 2 2" xfId="4"/>
    <cellStyle name="Separador de milhares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258792</xdr:rowOff>
    </xdr:from>
    <xdr:to>
      <xdr:col>10</xdr:col>
      <xdr:colOff>655608</xdr:colOff>
      <xdr:row>4</xdr:row>
      <xdr:rowOff>241540</xdr:rowOff>
    </xdr:to>
    <xdr:sp macro="" textlink="">
      <xdr:nvSpPr>
        <xdr:cNvPr id="23474" name="AutoShape 1" hidden="1"/>
        <xdr:cNvSpPr>
          <a:spLocks noChangeAspect="1" noChangeArrowheads="1"/>
        </xdr:cNvSpPr>
      </xdr:nvSpPr>
      <xdr:spPr bwMode="auto">
        <a:xfrm>
          <a:off x="6788989" y="569343"/>
          <a:ext cx="65647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3475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707366</xdr:colOff>
      <xdr:row>4</xdr:row>
      <xdr:rowOff>241540</xdr:rowOff>
    </xdr:to>
    <xdr:sp macro="" textlink="">
      <xdr:nvSpPr>
        <xdr:cNvPr id="23477" name="AutoShape 1" hidden="1"/>
        <xdr:cNvSpPr>
          <a:spLocks noChangeAspect="1" noChangeArrowheads="1"/>
        </xdr:cNvSpPr>
      </xdr:nvSpPr>
      <xdr:spPr bwMode="auto">
        <a:xfrm>
          <a:off x="6788989" y="569343"/>
          <a:ext cx="30710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707366</xdr:colOff>
      <xdr:row>4</xdr:row>
      <xdr:rowOff>241540</xdr:rowOff>
    </xdr:to>
    <xdr:sp macro="" textlink="">
      <xdr:nvSpPr>
        <xdr:cNvPr id="23478" name="AutoShape 1" hidden="1"/>
        <xdr:cNvSpPr>
          <a:spLocks noChangeAspect="1" noChangeArrowheads="1"/>
        </xdr:cNvSpPr>
      </xdr:nvSpPr>
      <xdr:spPr bwMode="auto">
        <a:xfrm>
          <a:off x="6788989" y="569343"/>
          <a:ext cx="30710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3486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4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3500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0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0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350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350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0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0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350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0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351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1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351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1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8</xdr:col>
      <xdr:colOff>301925</xdr:colOff>
      <xdr:row>4</xdr:row>
      <xdr:rowOff>241540</xdr:rowOff>
    </xdr:to>
    <xdr:sp macro="" textlink="">
      <xdr:nvSpPr>
        <xdr:cNvPr id="23518" name="AutoShape 1" hidden="1"/>
        <xdr:cNvSpPr>
          <a:spLocks noChangeAspect="1" noChangeArrowheads="1"/>
        </xdr:cNvSpPr>
      </xdr:nvSpPr>
      <xdr:spPr bwMode="auto">
        <a:xfrm>
          <a:off x="6788989" y="569343"/>
          <a:ext cx="3847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3519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8</xdr:col>
      <xdr:colOff>207034</xdr:colOff>
      <xdr:row>4</xdr:row>
      <xdr:rowOff>276045</xdr:rowOff>
    </xdr:to>
    <xdr:sp macro="" textlink="">
      <xdr:nvSpPr>
        <xdr:cNvPr id="23520" name="AutoShape 1" hidden="1"/>
        <xdr:cNvSpPr>
          <a:spLocks noChangeAspect="1" noChangeArrowheads="1"/>
        </xdr:cNvSpPr>
      </xdr:nvSpPr>
      <xdr:spPr bwMode="auto">
        <a:xfrm>
          <a:off x="6788989" y="603849"/>
          <a:ext cx="3752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3521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3522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3523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3535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3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353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353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35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583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58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58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58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5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61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61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61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62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66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66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66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66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6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70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70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70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71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75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75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75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75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7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79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79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79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80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84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84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84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84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88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88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88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89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8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93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93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93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93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497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97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497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498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49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02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02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02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02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06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06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06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07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071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07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075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07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0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118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1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12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2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10</xdr:col>
      <xdr:colOff>655608</xdr:colOff>
      <xdr:row>4</xdr:row>
      <xdr:rowOff>241540</xdr:rowOff>
    </xdr:to>
    <xdr:sp macro="" textlink="">
      <xdr:nvSpPr>
        <xdr:cNvPr id="25122" name="AutoShape 1" hidden="1"/>
        <xdr:cNvSpPr>
          <a:spLocks noChangeAspect="1" noChangeArrowheads="1"/>
        </xdr:cNvSpPr>
      </xdr:nvSpPr>
      <xdr:spPr bwMode="auto">
        <a:xfrm>
          <a:off x="6788989" y="569343"/>
          <a:ext cx="65647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12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5125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5126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31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13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36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2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3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4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5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6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147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14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4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15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5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515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515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5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5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515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5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16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6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16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6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250166</xdr:rowOff>
    </xdr:from>
    <xdr:to>
      <xdr:col>8</xdr:col>
      <xdr:colOff>301925</xdr:colOff>
      <xdr:row>4</xdr:row>
      <xdr:rowOff>232913</xdr:rowOff>
    </xdr:to>
    <xdr:sp macro="" textlink="">
      <xdr:nvSpPr>
        <xdr:cNvPr id="25167" name="AutoShape 1" hidden="1"/>
        <xdr:cNvSpPr>
          <a:spLocks noChangeAspect="1" noChangeArrowheads="1"/>
        </xdr:cNvSpPr>
      </xdr:nvSpPr>
      <xdr:spPr bwMode="auto">
        <a:xfrm>
          <a:off x="6788989" y="560717"/>
          <a:ext cx="3847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16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250166</xdr:rowOff>
    </xdr:from>
    <xdr:to>
      <xdr:col>8</xdr:col>
      <xdr:colOff>207034</xdr:colOff>
      <xdr:row>4</xdr:row>
      <xdr:rowOff>232913</xdr:rowOff>
    </xdr:to>
    <xdr:sp macro="" textlink="">
      <xdr:nvSpPr>
        <xdr:cNvPr id="25169" name="AutoShape 1" hidden="1"/>
        <xdr:cNvSpPr>
          <a:spLocks noChangeAspect="1" noChangeArrowheads="1"/>
        </xdr:cNvSpPr>
      </xdr:nvSpPr>
      <xdr:spPr bwMode="auto">
        <a:xfrm>
          <a:off x="6788989" y="560717"/>
          <a:ext cx="3752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17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17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17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18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8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18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18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1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20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0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21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1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24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4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24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4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47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60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69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70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72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78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79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81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82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83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655608</xdr:colOff>
      <xdr:row>4</xdr:row>
      <xdr:rowOff>241540</xdr:rowOff>
    </xdr:to>
    <xdr:sp macro="" textlink="">
      <xdr:nvSpPr>
        <xdr:cNvPr id="25284" name="AutoShape 1" hidden="1"/>
        <xdr:cNvSpPr>
          <a:spLocks noChangeAspect="1" noChangeArrowheads="1"/>
        </xdr:cNvSpPr>
      </xdr:nvSpPr>
      <xdr:spPr bwMode="auto">
        <a:xfrm>
          <a:off x="6788989" y="569343"/>
          <a:ext cx="3019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28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8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28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29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2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33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33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33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33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37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37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37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38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3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42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42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42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42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46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46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46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47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4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51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51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51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51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55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55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55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56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5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60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0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60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0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64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4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64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5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69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9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69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69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69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69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6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0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0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4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74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4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574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4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4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4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5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5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5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5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5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5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5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5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6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6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6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6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6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6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6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6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7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7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7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7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7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7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7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7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7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8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8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8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8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8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8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8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8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8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9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7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79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79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9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79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9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79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79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0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0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0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0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0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0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0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0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1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1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1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1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1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1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1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1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2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2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2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2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2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2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2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2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3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3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3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3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3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3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3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3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3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4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4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4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4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4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4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4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4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4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5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5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5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5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5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5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5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5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6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6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6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6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6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6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6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6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7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7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7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7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7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7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7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7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8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8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8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8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8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8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8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8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9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9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9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9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89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89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89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89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89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8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0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0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0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0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0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0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0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0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0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1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1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1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1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1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1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1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1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2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2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2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2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2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2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2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2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3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3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3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3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3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3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3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3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4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4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4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4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4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4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4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4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5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5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5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5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5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5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5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5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5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6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6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5963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5964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5965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5966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5967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5968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96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7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5973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7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7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7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7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7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7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8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8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8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8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8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8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598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8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599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9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7</xdr:col>
      <xdr:colOff>595223</xdr:colOff>
      <xdr:row>14</xdr:row>
      <xdr:rowOff>301925</xdr:rowOff>
    </xdr:to>
    <xdr:sp macro="" textlink="">
      <xdr:nvSpPr>
        <xdr:cNvPr id="25992" name="AutoShape 1" hidden="1"/>
        <xdr:cNvSpPr>
          <a:spLocks noChangeAspect="1" noChangeArrowheads="1"/>
        </xdr:cNvSpPr>
      </xdr:nvSpPr>
      <xdr:spPr bwMode="auto">
        <a:xfrm>
          <a:off x="6788989" y="3726611"/>
          <a:ext cx="2958860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9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9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59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599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599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599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0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0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0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0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0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0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0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0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1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1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1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1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1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1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1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1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2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2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2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2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2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2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2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2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2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3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3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3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3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3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3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3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3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3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4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4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4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4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4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4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4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4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5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5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5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5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5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5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5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5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6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6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6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6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6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6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6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6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7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7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7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7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7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7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7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7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8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8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8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8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8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8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8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8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8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0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9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09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9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9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9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09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09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09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09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0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0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0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0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0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0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0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0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1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1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1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1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1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1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1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1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2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2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2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2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2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2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2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2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3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3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3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3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3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3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3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3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4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4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4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4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4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4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4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4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4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5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5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5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5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5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5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5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5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5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6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6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6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6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6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6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6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6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7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7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7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7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7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77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78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7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8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8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8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83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8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8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8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8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9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9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19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19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19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9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19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1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19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0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201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202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20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20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205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206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207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0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21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1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13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6214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15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16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17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6218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1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681487</xdr:colOff>
      <xdr:row>4</xdr:row>
      <xdr:rowOff>276045</xdr:rowOff>
    </xdr:to>
    <xdr:sp macro="" textlink="">
      <xdr:nvSpPr>
        <xdr:cNvPr id="26220" name="AutoShape 1" hidden="1"/>
        <xdr:cNvSpPr>
          <a:spLocks noChangeAspect="1" noChangeArrowheads="1"/>
        </xdr:cNvSpPr>
      </xdr:nvSpPr>
      <xdr:spPr bwMode="auto">
        <a:xfrm>
          <a:off x="6788989" y="603849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681487</xdr:colOff>
      <xdr:row>4</xdr:row>
      <xdr:rowOff>241540</xdr:rowOff>
    </xdr:to>
    <xdr:sp macro="" textlink="">
      <xdr:nvSpPr>
        <xdr:cNvPr id="26221" name="AutoShape 1" hidden="1"/>
        <xdr:cNvSpPr>
          <a:spLocks noChangeAspect="1" noChangeArrowheads="1"/>
        </xdr:cNvSpPr>
      </xdr:nvSpPr>
      <xdr:spPr bwMode="auto">
        <a:xfrm>
          <a:off x="6788989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681487</xdr:colOff>
      <xdr:row>4</xdr:row>
      <xdr:rowOff>241540</xdr:rowOff>
    </xdr:to>
    <xdr:sp macro="" textlink="">
      <xdr:nvSpPr>
        <xdr:cNvPr id="26222" name="AutoShape 1" hidden="1"/>
        <xdr:cNvSpPr>
          <a:spLocks noChangeAspect="1" noChangeArrowheads="1"/>
        </xdr:cNvSpPr>
      </xdr:nvSpPr>
      <xdr:spPr bwMode="auto">
        <a:xfrm>
          <a:off x="6788989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23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681487</xdr:colOff>
      <xdr:row>4</xdr:row>
      <xdr:rowOff>276045</xdr:rowOff>
    </xdr:to>
    <xdr:sp macro="" textlink="">
      <xdr:nvSpPr>
        <xdr:cNvPr id="26224" name="AutoShape 1" hidden="1"/>
        <xdr:cNvSpPr>
          <a:spLocks noChangeAspect="1" noChangeArrowheads="1"/>
        </xdr:cNvSpPr>
      </xdr:nvSpPr>
      <xdr:spPr bwMode="auto">
        <a:xfrm>
          <a:off x="6788989" y="603849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25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6226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27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28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29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207034</xdr:rowOff>
    </xdr:from>
    <xdr:to>
      <xdr:col>7</xdr:col>
      <xdr:colOff>603849</xdr:colOff>
      <xdr:row>4</xdr:row>
      <xdr:rowOff>181155</xdr:rowOff>
    </xdr:to>
    <xdr:sp macro="" textlink="">
      <xdr:nvSpPr>
        <xdr:cNvPr id="26230" name="AutoShape 1" hidden="1"/>
        <xdr:cNvSpPr>
          <a:spLocks noChangeAspect="1" noChangeArrowheads="1"/>
        </xdr:cNvSpPr>
      </xdr:nvSpPr>
      <xdr:spPr bwMode="auto">
        <a:xfrm>
          <a:off x="6788989" y="517585"/>
          <a:ext cx="296748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31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681487</xdr:colOff>
      <xdr:row>4</xdr:row>
      <xdr:rowOff>276045</xdr:rowOff>
    </xdr:to>
    <xdr:sp macro="" textlink="">
      <xdr:nvSpPr>
        <xdr:cNvPr id="26232" name="AutoShape 1" hidden="1"/>
        <xdr:cNvSpPr>
          <a:spLocks noChangeAspect="1" noChangeArrowheads="1"/>
        </xdr:cNvSpPr>
      </xdr:nvSpPr>
      <xdr:spPr bwMode="auto">
        <a:xfrm>
          <a:off x="6788989" y="603849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681487</xdr:colOff>
      <xdr:row>4</xdr:row>
      <xdr:rowOff>241540</xdr:rowOff>
    </xdr:to>
    <xdr:sp macro="" textlink="">
      <xdr:nvSpPr>
        <xdr:cNvPr id="26233" name="AutoShape 1" hidden="1"/>
        <xdr:cNvSpPr>
          <a:spLocks noChangeAspect="1" noChangeArrowheads="1"/>
        </xdr:cNvSpPr>
      </xdr:nvSpPr>
      <xdr:spPr bwMode="auto">
        <a:xfrm>
          <a:off x="6788989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681487</xdr:colOff>
      <xdr:row>4</xdr:row>
      <xdr:rowOff>241540</xdr:rowOff>
    </xdr:to>
    <xdr:sp macro="" textlink="">
      <xdr:nvSpPr>
        <xdr:cNvPr id="26234" name="AutoShape 1" hidden="1"/>
        <xdr:cNvSpPr>
          <a:spLocks noChangeAspect="1" noChangeArrowheads="1"/>
        </xdr:cNvSpPr>
      </xdr:nvSpPr>
      <xdr:spPr bwMode="auto">
        <a:xfrm>
          <a:off x="6788989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35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681487</xdr:colOff>
      <xdr:row>4</xdr:row>
      <xdr:rowOff>276045</xdr:rowOff>
    </xdr:to>
    <xdr:sp macro="" textlink="">
      <xdr:nvSpPr>
        <xdr:cNvPr id="26236" name="AutoShape 1" hidden="1"/>
        <xdr:cNvSpPr>
          <a:spLocks noChangeAspect="1" noChangeArrowheads="1"/>
        </xdr:cNvSpPr>
      </xdr:nvSpPr>
      <xdr:spPr bwMode="auto">
        <a:xfrm>
          <a:off x="6788989" y="603849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37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6238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39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603849</xdr:colOff>
      <xdr:row>4</xdr:row>
      <xdr:rowOff>241540</xdr:rowOff>
    </xdr:to>
    <xdr:sp macro="" textlink="">
      <xdr:nvSpPr>
        <xdr:cNvPr id="26240" name="AutoShape 1" hidden="1"/>
        <xdr:cNvSpPr>
          <a:spLocks noChangeAspect="1" noChangeArrowheads="1"/>
        </xdr:cNvSpPr>
      </xdr:nvSpPr>
      <xdr:spPr bwMode="auto">
        <a:xfrm>
          <a:off x="6788989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698740</xdr:colOff>
      <xdr:row>4</xdr:row>
      <xdr:rowOff>241540</xdr:rowOff>
    </xdr:to>
    <xdr:sp macro="" textlink="">
      <xdr:nvSpPr>
        <xdr:cNvPr id="26241" name="AutoShape 1" hidden="1"/>
        <xdr:cNvSpPr>
          <a:spLocks noChangeAspect="1" noChangeArrowheads="1"/>
        </xdr:cNvSpPr>
      </xdr:nvSpPr>
      <xdr:spPr bwMode="auto">
        <a:xfrm>
          <a:off x="6788989" y="569343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603849</xdr:colOff>
      <xdr:row>4</xdr:row>
      <xdr:rowOff>276045</xdr:rowOff>
    </xdr:to>
    <xdr:sp macro="" textlink="">
      <xdr:nvSpPr>
        <xdr:cNvPr id="26242" name="AutoShape 1" hidden="1"/>
        <xdr:cNvSpPr>
          <a:spLocks noChangeAspect="1" noChangeArrowheads="1"/>
        </xdr:cNvSpPr>
      </xdr:nvSpPr>
      <xdr:spPr bwMode="auto">
        <a:xfrm>
          <a:off x="6788989" y="603849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43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4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47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4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249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250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25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625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6253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6254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255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5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625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60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957532</xdr:colOff>
      <xdr:row>4</xdr:row>
      <xdr:rowOff>241540</xdr:rowOff>
    </xdr:to>
    <xdr:sp macro="" textlink="">
      <xdr:nvSpPr>
        <xdr:cNvPr id="26261" name="AutoShape 1" hidden="1"/>
        <xdr:cNvSpPr>
          <a:spLocks noChangeAspect="1" noChangeArrowheads="1"/>
        </xdr:cNvSpPr>
      </xdr:nvSpPr>
      <xdr:spPr bwMode="auto">
        <a:xfrm>
          <a:off x="6788989" y="569343"/>
          <a:ext cx="3321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828136</xdr:colOff>
      <xdr:row>4</xdr:row>
      <xdr:rowOff>276045</xdr:rowOff>
    </xdr:to>
    <xdr:sp macro="" textlink="">
      <xdr:nvSpPr>
        <xdr:cNvPr id="26269" name="AutoShape 1" hidden="1"/>
        <xdr:cNvSpPr>
          <a:spLocks noChangeAspect="1" noChangeArrowheads="1"/>
        </xdr:cNvSpPr>
      </xdr:nvSpPr>
      <xdr:spPr bwMode="auto">
        <a:xfrm>
          <a:off x="6788989" y="603849"/>
          <a:ext cx="3191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76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7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7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7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28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28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8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8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1388853</xdr:colOff>
      <xdr:row>4</xdr:row>
      <xdr:rowOff>215660</xdr:rowOff>
    </xdr:to>
    <xdr:sp macro="" textlink="">
      <xdr:nvSpPr>
        <xdr:cNvPr id="26284" name="AutoShape 1" hidden="1"/>
        <xdr:cNvSpPr>
          <a:spLocks noChangeAspect="1" noChangeArrowheads="1"/>
        </xdr:cNvSpPr>
      </xdr:nvSpPr>
      <xdr:spPr bwMode="auto">
        <a:xfrm>
          <a:off x="1423358" y="552091"/>
          <a:ext cx="1388853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8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2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291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9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29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29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8</xdr:col>
      <xdr:colOff>534838</xdr:colOff>
      <xdr:row>4</xdr:row>
      <xdr:rowOff>241540</xdr:rowOff>
    </xdr:to>
    <xdr:sp macro="" textlink="">
      <xdr:nvSpPr>
        <xdr:cNvPr id="26295" name="AutoShape 1" hidden="1"/>
        <xdr:cNvSpPr>
          <a:spLocks noChangeAspect="1" noChangeArrowheads="1"/>
        </xdr:cNvSpPr>
      </xdr:nvSpPr>
      <xdr:spPr bwMode="auto">
        <a:xfrm>
          <a:off x="6788989" y="569343"/>
          <a:ext cx="40802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828136</xdr:colOff>
      <xdr:row>4</xdr:row>
      <xdr:rowOff>241540</xdr:rowOff>
    </xdr:to>
    <xdr:sp macro="" textlink="">
      <xdr:nvSpPr>
        <xdr:cNvPr id="26296" name="AutoShape 1" hidden="1"/>
        <xdr:cNvSpPr>
          <a:spLocks noChangeAspect="1" noChangeArrowheads="1"/>
        </xdr:cNvSpPr>
      </xdr:nvSpPr>
      <xdr:spPr bwMode="auto">
        <a:xfrm>
          <a:off x="6788989" y="569343"/>
          <a:ext cx="3191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8</xdr:col>
      <xdr:colOff>439947</xdr:colOff>
      <xdr:row>4</xdr:row>
      <xdr:rowOff>276045</xdr:rowOff>
    </xdr:to>
    <xdr:sp macro="" textlink="">
      <xdr:nvSpPr>
        <xdr:cNvPr id="26297" name="AutoShape 1" hidden="1"/>
        <xdr:cNvSpPr>
          <a:spLocks noChangeAspect="1" noChangeArrowheads="1"/>
        </xdr:cNvSpPr>
      </xdr:nvSpPr>
      <xdr:spPr bwMode="auto">
        <a:xfrm>
          <a:off x="6788989" y="603849"/>
          <a:ext cx="39854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828136</xdr:colOff>
      <xdr:row>4</xdr:row>
      <xdr:rowOff>241540</xdr:rowOff>
    </xdr:to>
    <xdr:sp macro="" textlink="">
      <xdr:nvSpPr>
        <xdr:cNvPr id="26298" name="AutoShape 1" hidden="1"/>
        <xdr:cNvSpPr>
          <a:spLocks noChangeAspect="1" noChangeArrowheads="1"/>
        </xdr:cNvSpPr>
      </xdr:nvSpPr>
      <xdr:spPr bwMode="auto">
        <a:xfrm>
          <a:off x="6788989" y="569343"/>
          <a:ext cx="3191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957532</xdr:colOff>
      <xdr:row>4</xdr:row>
      <xdr:rowOff>241540</xdr:rowOff>
    </xdr:to>
    <xdr:sp macro="" textlink="">
      <xdr:nvSpPr>
        <xdr:cNvPr id="26299" name="AutoShape 1" hidden="1"/>
        <xdr:cNvSpPr>
          <a:spLocks noChangeAspect="1" noChangeArrowheads="1"/>
        </xdr:cNvSpPr>
      </xdr:nvSpPr>
      <xdr:spPr bwMode="auto">
        <a:xfrm>
          <a:off x="6788989" y="569343"/>
          <a:ext cx="3321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828136</xdr:colOff>
      <xdr:row>4</xdr:row>
      <xdr:rowOff>276045</xdr:rowOff>
    </xdr:to>
    <xdr:sp macro="" textlink="">
      <xdr:nvSpPr>
        <xdr:cNvPr id="26300" name="AutoShape 1" hidden="1"/>
        <xdr:cNvSpPr>
          <a:spLocks noChangeAspect="1" noChangeArrowheads="1"/>
        </xdr:cNvSpPr>
      </xdr:nvSpPr>
      <xdr:spPr bwMode="auto">
        <a:xfrm>
          <a:off x="6788989" y="603849"/>
          <a:ext cx="3191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312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1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314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1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336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3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338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3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370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7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37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37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3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40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0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40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0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44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5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45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5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49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9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49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49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4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53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54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54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54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58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58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58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58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5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62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63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63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63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67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67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67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67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6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71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72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72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72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764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76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76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76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7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809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81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81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81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1035170</xdr:colOff>
      <xdr:row>4</xdr:row>
      <xdr:rowOff>241540</xdr:rowOff>
    </xdr:to>
    <xdr:sp macro="" textlink="">
      <xdr:nvSpPr>
        <xdr:cNvPr id="26813" name="AutoShape 1" hidden="1"/>
        <xdr:cNvSpPr>
          <a:spLocks noChangeAspect="1" noChangeArrowheads="1"/>
        </xdr:cNvSpPr>
      </xdr:nvSpPr>
      <xdr:spPr bwMode="auto">
        <a:xfrm>
          <a:off x="6788989" y="569343"/>
          <a:ext cx="339880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940279</xdr:colOff>
      <xdr:row>4</xdr:row>
      <xdr:rowOff>276045</xdr:rowOff>
    </xdr:to>
    <xdr:sp macro="" textlink="">
      <xdr:nvSpPr>
        <xdr:cNvPr id="26814" name="AutoShape 1" hidden="1"/>
        <xdr:cNvSpPr>
          <a:spLocks noChangeAspect="1" noChangeArrowheads="1"/>
        </xdr:cNvSpPr>
      </xdr:nvSpPr>
      <xdr:spPr bwMode="auto">
        <a:xfrm>
          <a:off x="6788989" y="603849"/>
          <a:ext cx="33039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940279</xdr:colOff>
      <xdr:row>4</xdr:row>
      <xdr:rowOff>241540</xdr:rowOff>
    </xdr:to>
    <xdr:sp macro="" textlink="">
      <xdr:nvSpPr>
        <xdr:cNvPr id="26815" name="AutoShape 1" hidden="1"/>
        <xdr:cNvSpPr>
          <a:spLocks noChangeAspect="1" noChangeArrowheads="1"/>
        </xdr:cNvSpPr>
      </xdr:nvSpPr>
      <xdr:spPr bwMode="auto">
        <a:xfrm>
          <a:off x="6788989" y="569343"/>
          <a:ext cx="33039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940279</xdr:colOff>
      <xdr:row>4</xdr:row>
      <xdr:rowOff>241540</xdr:rowOff>
    </xdr:to>
    <xdr:sp macro="" textlink="">
      <xdr:nvSpPr>
        <xdr:cNvPr id="26816" name="AutoShape 1" hidden="1"/>
        <xdr:cNvSpPr>
          <a:spLocks noChangeAspect="1" noChangeArrowheads="1"/>
        </xdr:cNvSpPr>
      </xdr:nvSpPr>
      <xdr:spPr bwMode="auto">
        <a:xfrm>
          <a:off x="6788989" y="569343"/>
          <a:ext cx="33039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250166</xdr:rowOff>
    </xdr:from>
    <xdr:to>
      <xdr:col>7</xdr:col>
      <xdr:colOff>1035170</xdr:colOff>
      <xdr:row>4</xdr:row>
      <xdr:rowOff>232913</xdr:rowOff>
    </xdr:to>
    <xdr:sp macro="" textlink="">
      <xdr:nvSpPr>
        <xdr:cNvPr id="26817" name="AutoShape 1" hidden="1"/>
        <xdr:cNvSpPr>
          <a:spLocks noChangeAspect="1" noChangeArrowheads="1"/>
        </xdr:cNvSpPr>
      </xdr:nvSpPr>
      <xdr:spPr bwMode="auto">
        <a:xfrm>
          <a:off x="6788989" y="560717"/>
          <a:ext cx="339880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940279</xdr:colOff>
      <xdr:row>4</xdr:row>
      <xdr:rowOff>276045</xdr:rowOff>
    </xdr:to>
    <xdr:sp macro="" textlink="">
      <xdr:nvSpPr>
        <xdr:cNvPr id="26818" name="AutoShape 1" hidden="1"/>
        <xdr:cNvSpPr>
          <a:spLocks noChangeAspect="1" noChangeArrowheads="1"/>
        </xdr:cNvSpPr>
      </xdr:nvSpPr>
      <xdr:spPr bwMode="auto">
        <a:xfrm>
          <a:off x="6788989" y="603849"/>
          <a:ext cx="33039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860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86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86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86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8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905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0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90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0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69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776377</xdr:colOff>
      <xdr:row>4</xdr:row>
      <xdr:rowOff>241540</xdr:rowOff>
    </xdr:to>
    <xdr:sp macro="" textlink="">
      <xdr:nvSpPr>
        <xdr:cNvPr id="26950" name="AutoShape 1" hidden="1"/>
        <xdr:cNvSpPr>
          <a:spLocks noChangeAspect="1" noChangeArrowheads="1"/>
        </xdr:cNvSpPr>
      </xdr:nvSpPr>
      <xdr:spPr bwMode="auto">
        <a:xfrm>
          <a:off x="6788989" y="569343"/>
          <a:ext cx="3140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5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6952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5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5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5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5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5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5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5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6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6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6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6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64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6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6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6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68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6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7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7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72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7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7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7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7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7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7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7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8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8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8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8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8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9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9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9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9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9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9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9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699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699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699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0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0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0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0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0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1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1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1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1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1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1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1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1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1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1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2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2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2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2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2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3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3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3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3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3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3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3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3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3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3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4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4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4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4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4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5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5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5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5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5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5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5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5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5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5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6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6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6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6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6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7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7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7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7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7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7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7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7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7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7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8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8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8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8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8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9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9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9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9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9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9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9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09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09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09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0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0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0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0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0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1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1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1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1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1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1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1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1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1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1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161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6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672860</xdr:colOff>
      <xdr:row>4</xdr:row>
      <xdr:rowOff>293298</xdr:rowOff>
    </xdr:to>
    <xdr:sp macro="" textlink="">
      <xdr:nvSpPr>
        <xdr:cNvPr id="27163" name="AutoShape 1" hidden="1"/>
        <xdr:cNvSpPr>
          <a:spLocks noChangeAspect="1" noChangeArrowheads="1"/>
        </xdr:cNvSpPr>
      </xdr:nvSpPr>
      <xdr:spPr bwMode="auto">
        <a:xfrm>
          <a:off x="6788989" y="621102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6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6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6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16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27168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6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2717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241540</xdr:rowOff>
    </xdr:from>
    <xdr:to>
      <xdr:col>30</xdr:col>
      <xdr:colOff>250166</xdr:colOff>
      <xdr:row>4</xdr:row>
      <xdr:rowOff>215660</xdr:rowOff>
    </xdr:to>
    <xdr:sp macro="" textlink="">
      <xdr:nvSpPr>
        <xdr:cNvPr id="27171" name="AutoShape 1" hidden="1"/>
        <xdr:cNvSpPr>
          <a:spLocks noChangeAspect="1" noChangeArrowheads="1"/>
        </xdr:cNvSpPr>
      </xdr:nvSpPr>
      <xdr:spPr bwMode="auto">
        <a:xfrm>
          <a:off x="33970823" y="552091"/>
          <a:ext cx="1492369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1388853</xdr:colOff>
      <xdr:row>4</xdr:row>
      <xdr:rowOff>293298</xdr:rowOff>
    </xdr:to>
    <xdr:sp macro="" textlink="">
      <xdr:nvSpPr>
        <xdr:cNvPr id="27172" name="AutoShape 1" hidden="1"/>
        <xdr:cNvSpPr>
          <a:spLocks noChangeAspect="1" noChangeArrowheads="1"/>
        </xdr:cNvSpPr>
      </xdr:nvSpPr>
      <xdr:spPr bwMode="auto">
        <a:xfrm>
          <a:off x="1423358" y="621102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1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1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1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241540</xdr:rowOff>
    </xdr:from>
    <xdr:to>
      <xdr:col>7</xdr:col>
      <xdr:colOff>767751</xdr:colOff>
      <xdr:row>4</xdr:row>
      <xdr:rowOff>215660</xdr:rowOff>
    </xdr:to>
    <xdr:sp macro="" textlink="">
      <xdr:nvSpPr>
        <xdr:cNvPr id="27246" name="AutoShape 1" hidden="1"/>
        <xdr:cNvSpPr>
          <a:spLocks noChangeAspect="1" noChangeArrowheads="1"/>
        </xdr:cNvSpPr>
      </xdr:nvSpPr>
      <xdr:spPr bwMode="auto">
        <a:xfrm>
          <a:off x="6788989" y="552091"/>
          <a:ext cx="3131388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4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4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4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5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5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5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5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5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5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5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5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6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6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6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6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6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6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6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6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7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7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7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7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7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7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7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7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7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7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8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8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8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8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8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28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28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28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9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9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29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29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29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29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2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33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34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34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34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38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38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38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38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3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42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43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43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43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47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47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47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47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4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0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51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52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52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52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56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56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56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56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6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8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5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0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09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61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1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61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1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2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4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5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5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5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65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56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765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5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5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6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6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6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6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6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6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6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6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6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6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7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7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7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7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7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7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7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7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7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7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8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8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8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8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8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8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8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8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8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8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9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69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69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69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9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9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9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69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69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69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0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0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0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0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0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0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0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0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0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0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1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1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1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1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1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1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1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1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1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1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2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2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2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2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2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2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2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2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2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2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3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3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3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3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3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3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3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3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3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3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4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4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4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4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4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4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4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4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4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4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5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5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5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5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5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5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5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5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5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5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6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6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6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6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6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6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6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6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6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6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7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7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7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7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7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7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7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7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7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7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8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8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8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8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8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8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8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8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8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8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9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9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9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79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79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79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79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79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9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79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0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0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0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0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0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0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0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0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0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0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1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1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1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1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1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1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16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17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1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1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2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2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22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23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2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2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26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2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28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29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3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3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3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33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34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35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3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250166</xdr:rowOff>
    </xdr:from>
    <xdr:to>
      <xdr:col>7</xdr:col>
      <xdr:colOff>672860</xdr:colOff>
      <xdr:row>4</xdr:row>
      <xdr:rowOff>232913</xdr:rowOff>
    </xdr:to>
    <xdr:sp macro="" textlink="">
      <xdr:nvSpPr>
        <xdr:cNvPr id="27837" name="AutoShape 1" hidden="1"/>
        <xdr:cNvSpPr>
          <a:spLocks noChangeAspect="1" noChangeArrowheads="1"/>
        </xdr:cNvSpPr>
      </xdr:nvSpPr>
      <xdr:spPr bwMode="auto">
        <a:xfrm>
          <a:off x="6788989" y="560717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38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39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40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41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4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4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44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45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46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47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4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4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50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51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52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53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54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55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56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57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58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59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60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61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690113</xdr:colOff>
      <xdr:row>4</xdr:row>
      <xdr:rowOff>241540</xdr:rowOff>
    </xdr:to>
    <xdr:sp macro="" textlink="">
      <xdr:nvSpPr>
        <xdr:cNvPr id="27862" name="AutoShape 1" hidden="1"/>
        <xdr:cNvSpPr>
          <a:spLocks noChangeAspect="1" noChangeArrowheads="1"/>
        </xdr:cNvSpPr>
      </xdr:nvSpPr>
      <xdr:spPr bwMode="auto">
        <a:xfrm>
          <a:off x="6788989" y="569343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63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64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595223</xdr:colOff>
      <xdr:row>4</xdr:row>
      <xdr:rowOff>241540</xdr:rowOff>
    </xdr:to>
    <xdr:sp macro="" textlink="">
      <xdr:nvSpPr>
        <xdr:cNvPr id="27865" name="AutoShape 1" hidden="1"/>
        <xdr:cNvSpPr>
          <a:spLocks noChangeAspect="1" noChangeArrowheads="1"/>
        </xdr:cNvSpPr>
      </xdr:nvSpPr>
      <xdr:spPr bwMode="auto">
        <a:xfrm>
          <a:off x="6788989" y="569343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8626</xdr:rowOff>
    </xdr:from>
    <xdr:to>
      <xdr:col>7</xdr:col>
      <xdr:colOff>690113</xdr:colOff>
      <xdr:row>4</xdr:row>
      <xdr:rowOff>301925</xdr:rowOff>
    </xdr:to>
    <xdr:sp macro="" textlink="">
      <xdr:nvSpPr>
        <xdr:cNvPr id="27866" name="AutoShape 1" hidden="1"/>
        <xdr:cNvSpPr>
          <a:spLocks noChangeAspect="1" noChangeArrowheads="1"/>
        </xdr:cNvSpPr>
      </xdr:nvSpPr>
      <xdr:spPr bwMode="auto">
        <a:xfrm>
          <a:off x="6788989" y="629728"/>
          <a:ext cx="30537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595223</xdr:colOff>
      <xdr:row>4</xdr:row>
      <xdr:rowOff>276045</xdr:rowOff>
    </xdr:to>
    <xdr:sp macro="" textlink="">
      <xdr:nvSpPr>
        <xdr:cNvPr id="27867" name="AutoShape 1" hidden="1"/>
        <xdr:cNvSpPr>
          <a:spLocks noChangeAspect="1" noChangeArrowheads="1"/>
        </xdr:cNvSpPr>
      </xdr:nvSpPr>
      <xdr:spPr bwMode="auto">
        <a:xfrm>
          <a:off x="6788989" y="603849"/>
          <a:ext cx="29588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68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672860</xdr:colOff>
      <xdr:row>4</xdr:row>
      <xdr:rowOff>276045</xdr:rowOff>
    </xdr:to>
    <xdr:sp macro="" textlink="">
      <xdr:nvSpPr>
        <xdr:cNvPr id="27869" name="AutoShape 1" hidden="1"/>
        <xdr:cNvSpPr>
          <a:spLocks noChangeAspect="1" noChangeArrowheads="1"/>
        </xdr:cNvSpPr>
      </xdr:nvSpPr>
      <xdr:spPr bwMode="auto">
        <a:xfrm>
          <a:off x="6788989" y="603849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70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672860</xdr:colOff>
      <xdr:row>4</xdr:row>
      <xdr:rowOff>241540</xdr:rowOff>
    </xdr:to>
    <xdr:sp macro="" textlink="">
      <xdr:nvSpPr>
        <xdr:cNvPr id="27871" name="AutoShape 1" hidden="1"/>
        <xdr:cNvSpPr>
          <a:spLocks noChangeAspect="1" noChangeArrowheads="1"/>
        </xdr:cNvSpPr>
      </xdr:nvSpPr>
      <xdr:spPr bwMode="auto">
        <a:xfrm>
          <a:off x="6788989" y="569343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767751</xdr:colOff>
      <xdr:row>4</xdr:row>
      <xdr:rowOff>241540</xdr:rowOff>
    </xdr:to>
    <xdr:sp macro="" textlink="">
      <xdr:nvSpPr>
        <xdr:cNvPr id="27872" name="AutoShape 1" hidden="1"/>
        <xdr:cNvSpPr>
          <a:spLocks noChangeAspect="1" noChangeArrowheads="1"/>
        </xdr:cNvSpPr>
      </xdr:nvSpPr>
      <xdr:spPr bwMode="auto">
        <a:xfrm>
          <a:off x="6788989" y="569343"/>
          <a:ext cx="313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8626</xdr:rowOff>
    </xdr:from>
    <xdr:to>
      <xdr:col>7</xdr:col>
      <xdr:colOff>672860</xdr:colOff>
      <xdr:row>4</xdr:row>
      <xdr:rowOff>301925</xdr:rowOff>
    </xdr:to>
    <xdr:sp macro="" textlink="">
      <xdr:nvSpPr>
        <xdr:cNvPr id="27873" name="AutoShape 1" hidden="1"/>
        <xdr:cNvSpPr>
          <a:spLocks noChangeAspect="1" noChangeArrowheads="1"/>
        </xdr:cNvSpPr>
      </xdr:nvSpPr>
      <xdr:spPr bwMode="auto">
        <a:xfrm>
          <a:off x="6788989" y="629728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7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75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7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7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7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79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81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85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87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8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91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93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97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89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899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03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05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0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09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1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2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34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36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3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40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42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46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48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4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52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54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5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58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241540</xdr:rowOff>
    </xdr:from>
    <xdr:to>
      <xdr:col>24</xdr:col>
      <xdr:colOff>1138687</xdr:colOff>
      <xdr:row>4</xdr:row>
      <xdr:rowOff>215660</xdr:rowOff>
    </xdr:to>
    <xdr:sp macro="" textlink="">
      <xdr:nvSpPr>
        <xdr:cNvPr id="27959" name="AutoShape 1" hidden="1"/>
        <xdr:cNvSpPr>
          <a:spLocks noChangeAspect="1" noChangeArrowheads="1"/>
        </xdr:cNvSpPr>
      </xdr:nvSpPr>
      <xdr:spPr bwMode="auto">
        <a:xfrm>
          <a:off x="6788989" y="552091"/>
          <a:ext cx="2359324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6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7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82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86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88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8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92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94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7998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799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00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04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0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1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3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27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29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31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33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5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37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3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39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0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1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2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43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4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45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6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7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24</xdr:col>
      <xdr:colOff>1138687</xdr:colOff>
      <xdr:row>4</xdr:row>
      <xdr:rowOff>241540</xdr:rowOff>
    </xdr:to>
    <xdr:sp macro="" textlink="">
      <xdr:nvSpPr>
        <xdr:cNvPr id="28048" name="AutoShape 1" hidden="1"/>
        <xdr:cNvSpPr>
          <a:spLocks noChangeAspect="1" noChangeArrowheads="1"/>
        </xdr:cNvSpPr>
      </xdr:nvSpPr>
      <xdr:spPr bwMode="auto">
        <a:xfrm>
          <a:off x="6788989" y="569343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24</xdr:col>
      <xdr:colOff>1138687</xdr:colOff>
      <xdr:row>4</xdr:row>
      <xdr:rowOff>276045</xdr:rowOff>
    </xdr:to>
    <xdr:sp macro="" textlink="">
      <xdr:nvSpPr>
        <xdr:cNvPr id="28049" name="AutoShape 1" hidden="1"/>
        <xdr:cNvSpPr>
          <a:spLocks noChangeAspect="1" noChangeArrowheads="1"/>
        </xdr:cNvSpPr>
      </xdr:nvSpPr>
      <xdr:spPr bwMode="auto">
        <a:xfrm>
          <a:off x="6788989" y="603849"/>
          <a:ext cx="235932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250166</xdr:rowOff>
    </xdr:from>
    <xdr:to>
      <xdr:col>24</xdr:col>
      <xdr:colOff>1095555</xdr:colOff>
      <xdr:row>4</xdr:row>
      <xdr:rowOff>224287</xdr:rowOff>
    </xdr:to>
    <xdr:sp macro="" textlink="">
      <xdr:nvSpPr>
        <xdr:cNvPr id="28050" name="AutoShape 1" hidden="1"/>
        <xdr:cNvSpPr>
          <a:spLocks noChangeAspect="1" noChangeArrowheads="1"/>
        </xdr:cNvSpPr>
      </xdr:nvSpPr>
      <xdr:spPr bwMode="auto">
        <a:xfrm>
          <a:off x="6788989" y="560717"/>
          <a:ext cx="23550113" cy="90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1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2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3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4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5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6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7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8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59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0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1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2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3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4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5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6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7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8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69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70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724619</xdr:colOff>
      <xdr:row>4</xdr:row>
      <xdr:rowOff>241540</xdr:rowOff>
    </xdr:to>
    <xdr:sp macro="" textlink="">
      <xdr:nvSpPr>
        <xdr:cNvPr id="28071" name="AutoShape 1" hidden="1"/>
        <xdr:cNvSpPr>
          <a:spLocks noChangeAspect="1" noChangeArrowheads="1"/>
        </xdr:cNvSpPr>
      </xdr:nvSpPr>
      <xdr:spPr bwMode="auto">
        <a:xfrm>
          <a:off x="6788989" y="569343"/>
          <a:ext cx="14906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72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73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74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75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76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77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78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79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0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1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2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83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4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85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6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7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88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89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90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91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92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93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17</xdr:col>
      <xdr:colOff>715992</xdr:colOff>
      <xdr:row>4</xdr:row>
      <xdr:rowOff>241540</xdr:rowOff>
    </xdr:to>
    <xdr:sp macro="" textlink="">
      <xdr:nvSpPr>
        <xdr:cNvPr id="28094" name="AutoShape 1" hidden="1"/>
        <xdr:cNvSpPr>
          <a:spLocks noChangeAspect="1" noChangeArrowheads="1"/>
        </xdr:cNvSpPr>
      </xdr:nvSpPr>
      <xdr:spPr bwMode="auto">
        <a:xfrm>
          <a:off x="6788989" y="569343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17</xdr:col>
      <xdr:colOff>715992</xdr:colOff>
      <xdr:row>4</xdr:row>
      <xdr:rowOff>276045</xdr:rowOff>
    </xdr:to>
    <xdr:sp macro="" textlink="">
      <xdr:nvSpPr>
        <xdr:cNvPr id="28095" name="AutoShape 1" hidden="1"/>
        <xdr:cNvSpPr>
          <a:spLocks noChangeAspect="1" noChangeArrowheads="1"/>
        </xdr:cNvSpPr>
      </xdr:nvSpPr>
      <xdr:spPr bwMode="auto">
        <a:xfrm>
          <a:off x="6788989" y="603849"/>
          <a:ext cx="148978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241540</xdr:rowOff>
    </xdr:from>
    <xdr:to>
      <xdr:col>17</xdr:col>
      <xdr:colOff>707366</xdr:colOff>
      <xdr:row>4</xdr:row>
      <xdr:rowOff>215660</xdr:rowOff>
    </xdr:to>
    <xdr:sp macro="" textlink="">
      <xdr:nvSpPr>
        <xdr:cNvPr id="28096" name="AutoShape 1" hidden="1"/>
        <xdr:cNvSpPr>
          <a:spLocks noChangeAspect="1" noChangeArrowheads="1"/>
        </xdr:cNvSpPr>
      </xdr:nvSpPr>
      <xdr:spPr bwMode="auto">
        <a:xfrm>
          <a:off x="6788989" y="552091"/>
          <a:ext cx="14889192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09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09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09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0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0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0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0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0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0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0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0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0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0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1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2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3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4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4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4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1190445</xdr:colOff>
      <xdr:row>4</xdr:row>
      <xdr:rowOff>215660</xdr:rowOff>
    </xdr:to>
    <xdr:sp macro="" textlink="">
      <xdr:nvSpPr>
        <xdr:cNvPr id="28145" name="AutoShape 1" hidden="1"/>
        <xdr:cNvSpPr>
          <a:spLocks noChangeAspect="1" noChangeArrowheads="1"/>
        </xdr:cNvSpPr>
      </xdr:nvSpPr>
      <xdr:spPr bwMode="auto">
        <a:xfrm>
          <a:off x="1423358" y="552091"/>
          <a:ext cx="119044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4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5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6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7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18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8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8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8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8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9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9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9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9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9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9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9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19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19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19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0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0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0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0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0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1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1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1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1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1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1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1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1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1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1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2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2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2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2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2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2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2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2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2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2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3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3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3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3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3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3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3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3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3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3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4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4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4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4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4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4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4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4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4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4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5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5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5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5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5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5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5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5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5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5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6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6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6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6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6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6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6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6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6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6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7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7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7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7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7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7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7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7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7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7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8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8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8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8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8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8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8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8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8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8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9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9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9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9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9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9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9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29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29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29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0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0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0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0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0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0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0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0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0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0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1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1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1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1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1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1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1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1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1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1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2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2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2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2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2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2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2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2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2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2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3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3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3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3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3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3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3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3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3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3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4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4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4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4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4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4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4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34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2834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4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5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2835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2835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5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2835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1285336</xdr:colOff>
      <xdr:row>4</xdr:row>
      <xdr:rowOff>215660</xdr:rowOff>
    </xdr:to>
    <xdr:sp macro="" textlink="">
      <xdr:nvSpPr>
        <xdr:cNvPr id="28355" name="AutoShape 1" hidden="1"/>
        <xdr:cNvSpPr>
          <a:spLocks noChangeAspect="1" noChangeArrowheads="1"/>
        </xdr:cNvSpPr>
      </xdr:nvSpPr>
      <xdr:spPr bwMode="auto">
        <a:xfrm>
          <a:off x="1423358" y="552091"/>
          <a:ext cx="128533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1173192</xdr:colOff>
      <xdr:row>4</xdr:row>
      <xdr:rowOff>293298</xdr:rowOff>
    </xdr:to>
    <xdr:sp macro="" textlink="">
      <xdr:nvSpPr>
        <xdr:cNvPr id="28356" name="AutoShape 1" hidden="1"/>
        <xdr:cNvSpPr>
          <a:spLocks noChangeAspect="1" noChangeArrowheads="1"/>
        </xdr:cNvSpPr>
      </xdr:nvSpPr>
      <xdr:spPr bwMode="auto">
        <a:xfrm>
          <a:off x="1423358" y="621102"/>
          <a:ext cx="11731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5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5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5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6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7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7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8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89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0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1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2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3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4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5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250166</xdr:colOff>
      <xdr:row>4</xdr:row>
      <xdr:rowOff>241540</xdr:rowOff>
    </xdr:to>
    <xdr:sp macro="" textlink="">
      <xdr:nvSpPr>
        <xdr:cNvPr id="28396" name="AutoShape 1" hidden="1"/>
        <xdr:cNvSpPr>
          <a:spLocks noChangeAspect="1" noChangeArrowheads="1"/>
        </xdr:cNvSpPr>
      </xdr:nvSpPr>
      <xdr:spPr bwMode="auto">
        <a:xfrm>
          <a:off x="33970823" y="569343"/>
          <a:ext cx="14923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8</xdr:col>
      <xdr:colOff>1164566</xdr:colOff>
      <xdr:row>4</xdr:row>
      <xdr:rowOff>241540</xdr:rowOff>
    </xdr:to>
    <xdr:sp macro="" textlink="">
      <xdr:nvSpPr>
        <xdr:cNvPr id="28397" name="AutoShape 1" hidden="1"/>
        <xdr:cNvSpPr>
          <a:spLocks noChangeAspect="1" noChangeArrowheads="1"/>
        </xdr:cNvSpPr>
      </xdr:nvSpPr>
      <xdr:spPr bwMode="auto">
        <a:xfrm>
          <a:off x="6788989" y="569343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839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3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2182483</xdr:colOff>
      <xdr:row>4</xdr:row>
      <xdr:rowOff>241540</xdr:rowOff>
    </xdr:to>
    <xdr:sp macro="" textlink="">
      <xdr:nvSpPr>
        <xdr:cNvPr id="28400" name="AutoShape 1" hidden="1"/>
        <xdr:cNvSpPr>
          <a:spLocks noChangeAspect="1" noChangeArrowheads="1"/>
        </xdr:cNvSpPr>
      </xdr:nvSpPr>
      <xdr:spPr bwMode="auto">
        <a:xfrm>
          <a:off x="1423358" y="569343"/>
          <a:ext cx="21824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2182483</xdr:colOff>
      <xdr:row>4</xdr:row>
      <xdr:rowOff>241540</xdr:rowOff>
    </xdr:to>
    <xdr:sp macro="" textlink="">
      <xdr:nvSpPr>
        <xdr:cNvPr id="28401" name="AutoShape 1" hidden="1"/>
        <xdr:cNvSpPr>
          <a:spLocks noChangeAspect="1" noChangeArrowheads="1"/>
        </xdr:cNvSpPr>
      </xdr:nvSpPr>
      <xdr:spPr bwMode="auto">
        <a:xfrm>
          <a:off x="1423358" y="569343"/>
          <a:ext cx="21824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06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284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11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17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18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19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20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21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42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2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2842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2842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2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2843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43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3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43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4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388189</xdr:colOff>
      <xdr:row>4</xdr:row>
      <xdr:rowOff>241540</xdr:rowOff>
    </xdr:to>
    <xdr:sp macro="" textlink="">
      <xdr:nvSpPr>
        <xdr:cNvPr id="28441" name="AutoShape 1" hidden="1"/>
        <xdr:cNvSpPr>
          <a:spLocks noChangeAspect="1" noChangeArrowheads="1"/>
        </xdr:cNvSpPr>
      </xdr:nvSpPr>
      <xdr:spPr bwMode="auto">
        <a:xfrm>
          <a:off x="6788989" y="569343"/>
          <a:ext cx="27518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284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293298</xdr:colOff>
      <xdr:row>4</xdr:row>
      <xdr:rowOff>276045</xdr:rowOff>
    </xdr:to>
    <xdr:sp macro="" textlink="">
      <xdr:nvSpPr>
        <xdr:cNvPr id="28443" name="AutoShape 1" hidden="1"/>
        <xdr:cNvSpPr>
          <a:spLocks noChangeAspect="1" noChangeArrowheads="1"/>
        </xdr:cNvSpPr>
      </xdr:nvSpPr>
      <xdr:spPr bwMode="auto">
        <a:xfrm>
          <a:off x="6788989" y="603849"/>
          <a:ext cx="2656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284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844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2844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45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5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46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6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48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8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48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48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4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51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51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51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51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21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34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43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44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46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2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3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5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6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7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2139351</xdr:colOff>
      <xdr:row>4</xdr:row>
      <xdr:rowOff>241540</xdr:rowOff>
    </xdr:to>
    <xdr:sp macro="" textlink="">
      <xdr:nvSpPr>
        <xdr:cNvPr id="28558" name="AutoShape 1" hidden="1"/>
        <xdr:cNvSpPr>
          <a:spLocks noChangeAspect="1" noChangeArrowheads="1"/>
        </xdr:cNvSpPr>
      </xdr:nvSpPr>
      <xdr:spPr bwMode="auto">
        <a:xfrm>
          <a:off x="1423358" y="569343"/>
          <a:ext cx="2139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56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56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56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56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5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60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0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60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65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5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65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5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6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69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9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69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69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74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74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74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74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78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78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78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78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7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83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83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83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83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87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87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87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87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8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92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92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92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9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96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96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96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896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97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97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897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897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89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01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1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01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2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8</xdr:col>
      <xdr:colOff>1164566</xdr:colOff>
      <xdr:row>4</xdr:row>
      <xdr:rowOff>241540</xdr:rowOff>
    </xdr:to>
    <xdr:sp macro="" textlink="">
      <xdr:nvSpPr>
        <xdr:cNvPr id="29021" name="AutoShape 1" hidden="1"/>
        <xdr:cNvSpPr>
          <a:spLocks noChangeAspect="1" noChangeArrowheads="1"/>
        </xdr:cNvSpPr>
      </xdr:nvSpPr>
      <xdr:spPr bwMode="auto">
        <a:xfrm>
          <a:off x="6788989" y="569343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02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2902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2902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30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03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35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1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2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3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4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5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046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04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4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04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5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2905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2905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5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5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2905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5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06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6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06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6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370936</xdr:colOff>
      <xdr:row>4</xdr:row>
      <xdr:rowOff>241540</xdr:rowOff>
    </xdr:to>
    <xdr:sp macro="" textlink="">
      <xdr:nvSpPr>
        <xdr:cNvPr id="29066" name="AutoShape 1" hidden="1"/>
        <xdr:cNvSpPr>
          <a:spLocks noChangeAspect="1" noChangeArrowheads="1"/>
        </xdr:cNvSpPr>
      </xdr:nvSpPr>
      <xdr:spPr bwMode="auto">
        <a:xfrm>
          <a:off x="6788989" y="569343"/>
          <a:ext cx="27345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0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284672</xdr:colOff>
      <xdr:row>4</xdr:row>
      <xdr:rowOff>276045</xdr:rowOff>
    </xdr:to>
    <xdr:sp macro="" textlink="">
      <xdr:nvSpPr>
        <xdr:cNvPr id="29068" name="AutoShape 1" hidden="1"/>
        <xdr:cNvSpPr>
          <a:spLocks noChangeAspect="1" noChangeArrowheads="1"/>
        </xdr:cNvSpPr>
      </xdr:nvSpPr>
      <xdr:spPr bwMode="auto">
        <a:xfrm>
          <a:off x="6788989" y="603849"/>
          <a:ext cx="26483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0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07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07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08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8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08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0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0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10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0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10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1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14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4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14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4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46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59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68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69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71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77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78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80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81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82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2130725</xdr:colOff>
      <xdr:row>4</xdr:row>
      <xdr:rowOff>241540</xdr:rowOff>
    </xdr:to>
    <xdr:sp macro="" textlink="">
      <xdr:nvSpPr>
        <xdr:cNvPr id="29183" name="AutoShape 1" hidden="1"/>
        <xdr:cNvSpPr>
          <a:spLocks noChangeAspect="1" noChangeArrowheads="1"/>
        </xdr:cNvSpPr>
      </xdr:nvSpPr>
      <xdr:spPr bwMode="auto">
        <a:xfrm>
          <a:off x="1423358" y="569343"/>
          <a:ext cx="213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18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8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18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18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1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23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23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23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23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27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27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27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27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2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32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32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32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3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36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36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36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36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3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41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41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41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41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45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45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45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45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4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50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0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50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0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54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4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54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4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59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9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59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59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59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59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5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59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0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4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64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4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2964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4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4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5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5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5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5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5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5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5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5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6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6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6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6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6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6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7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7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7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7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7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7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8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8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8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8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8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8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8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8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6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69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69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9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9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6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69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69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0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0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0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0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0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0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1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1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1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1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1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1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1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1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2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2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2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2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2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2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3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3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3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3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3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3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4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4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4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4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4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4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4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4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5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5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5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5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5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5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6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6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6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6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6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6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7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7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7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7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7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7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7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7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8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8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8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8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8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8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9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9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7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79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79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79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79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7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0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0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0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0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0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0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0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0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1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1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1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1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1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1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2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2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2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2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2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2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3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3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3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3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3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3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3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3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4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4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4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4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4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4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5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5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5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5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5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5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6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6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6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2986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298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298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6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2986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6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6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7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7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7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7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7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7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8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8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8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8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8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8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8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9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2070340</xdr:colOff>
      <xdr:row>14</xdr:row>
      <xdr:rowOff>301925</xdr:rowOff>
    </xdr:to>
    <xdr:sp macro="" textlink="">
      <xdr:nvSpPr>
        <xdr:cNvPr id="29891" name="AutoShape 1" hidden="1"/>
        <xdr:cNvSpPr>
          <a:spLocks noChangeAspect="1" noChangeArrowheads="1"/>
        </xdr:cNvSpPr>
      </xdr:nvSpPr>
      <xdr:spPr bwMode="auto">
        <a:xfrm>
          <a:off x="1423358" y="3726611"/>
          <a:ext cx="2070340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9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9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8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89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89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89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89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0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0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0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0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0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1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1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1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1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1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1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2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2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2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2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2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2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3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3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3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3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3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3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3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3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4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4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4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4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4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4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5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5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5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5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5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5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6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6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6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6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6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6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6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6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7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7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7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7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7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7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8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8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8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8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8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8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299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9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9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9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9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299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2999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2999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2999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2999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0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0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0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0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0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1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1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1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1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1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1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2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2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2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2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2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2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2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2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3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3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3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3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3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3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4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4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4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4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4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4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5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5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5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5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5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5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5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5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6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6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6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6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6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6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7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7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7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7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7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77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8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8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8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8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8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8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8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8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0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09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09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9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9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0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09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09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0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101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1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1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04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105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0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0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1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1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011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1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011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1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1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1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2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2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012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2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012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2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3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3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3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3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36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3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01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40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014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42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4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46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4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48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149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1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01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0152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0153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5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5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5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59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2398143</xdr:colOff>
      <xdr:row>4</xdr:row>
      <xdr:rowOff>241540</xdr:rowOff>
    </xdr:to>
    <xdr:sp macro="" textlink="">
      <xdr:nvSpPr>
        <xdr:cNvPr id="30160" name="AutoShape 1" hidden="1"/>
        <xdr:cNvSpPr>
          <a:spLocks noChangeAspect="1" noChangeArrowheads="1"/>
        </xdr:cNvSpPr>
      </xdr:nvSpPr>
      <xdr:spPr bwMode="auto">
        <a:xfrm>
          <a:off x="1423358" y="569343"/>
          <a:ext cx="23981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2303253</xdr:colOff>
      <xdr:row>4</xdr:row>
      <xdr:rowOff>276045</xdr:rowOff>
    </xdr:to>
    <xdr:sp macro="" textlink="">
      <xdr:nvSpPr>
        <xdr:cNvPr id="30168" name="AutoShape 1" hidden="1"/>
        <xdr:cNvSpPr>
          <a:spLocks noChangeAspect="1" noChangeArrowheads="1"/>
        </xdr:cNvSpPr>
      </xdr:nvSpPr>
      <xdr:spPr bwMode="auto">
        <a:xfrm>
          <a:off x="1423358" y="603849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7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7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7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7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17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18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8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8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1147313</xdr:colOff>
      <xdr:row>4</xdr:row>
      <xdr:rowOff>215660</xdr:rowOff>
    </xdr:to>
    <xdr:sp macro="" textlink="">
      <xdr:nvSpPr>
        <xdr:cNvPr id="30183" name="AutoShape 1" hidden="1"/>
        <xdr:cNvSpPr>
          <a:spLocks noChangeAspect="1" noChangeArrowheads="1"/>
        </xdr:cNvSpPr>
      </xdr:nvSpPr>
      <xdr:spPr bwMode="auto">
        <a:xfrm>
          <a:off x="1423358" y="552091"/>
          <a:ext cx="114731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8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1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19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9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19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19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612475</xdr:colOff>
      <xdr:row>4</xdr:row>
      <xdr:rowOff>241540</xdr:rowOff>
    </xdr:to>
    <xdr:sp macro="" textlink="">
      <xdr:nvSpPr>
        <xdr:cNvPr id="30194" name="AutoShape 1" hidden="1"/>
        <xdr:cNvSpPr>
          <a:spLocks noChangeAspect="1" noChangeArrowheads="1"/>
        </xdr:cNvSpPr>
      </xdr:nvSpPr>
      <xdr:spPr bwMode="auto">
        <a:xfrm>
          <a:off x="6788989" y="569343"/>
          <a:ext cx="29761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2303253</xdr:colOff>
      <xdr:row>4</xdr:row>
      <xdr:rowOff>241540</xdr:rowOff>
    </xdr:to>
    <xdr:sp macro="" textlink="">
      <xdr:nvSpPr>
        <xdr:cNvPr id="30195" name="AutoShape 1" hidden="1"/>
        <xdr:cNvSpPr>
          <a:spLocks noChangeAspect="1" noChangeArrowheads="1"/>
        </xdr:cNvSpPr>
      </xdr:nvSpPr>
      <xdr:spPr bwMode="auto">
        <a:xfrm>
          <a:off x="1423358" y="569343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517585</xdr:colOff>
      <xdr:row>4</xdr:row>
      <xdr:rowOff>276045</xdr:rowOff>
    </xdr:to>
    <xdr:sp macro="" textlink="">
      <xdr:nvSpPr>
        <xdr:cNvPr id="30196" name="AutoShape 1" hidden="1"/>
        <xdr:cNvSpPr>
          <a:spLocks noChangeAspect="1" noChangeArrowheads="1"/>
        </xdr:cNvSpPr>
      </xdr:nvSpPr>
      <xdr:spPr bwMode="auto">
        <a:xfrm>
          <a:off x="6788989" y="603849"/>
          <a:ext cx="28812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2303253</xdr:colOff>
      <xdr:row>4</xdr:row>
      <xdr:rowOff>241540</xdr:rowOff>
    </xdr:to>
    <xdr:sp macro="" textlink="">
      <xdr:nvSpPr>
        <xdr:cNvPr id="30197" name="AutoShape 1" hidden="1"/>
        <xdr:cNvSpPr>
          <a:spLocks noChangeAspect="1" noChangeArrowheads="1"/>
        </xdr:cNvSpPr>
      </xdr:nvSpPr>
      <xdr:spPr bwMode="auto">
        <a:xfrm>
          <a:off x="1423358" y="569343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2398143</xdr:colOff>
      <xdr:row>4</xdr:row>
      <xdr:rowOff>241540</xdr:rowOff>
    </xdr:to>
    <xdr:sp macro="" textlink="">
      <xdr:nvSpPr>
        <xdr:cNvPr id="30198" name="AutoShape 1" hidden="1"/>
        <xdr:cNvSpPr>
          <a:spLocks noChangeAspect="1" noChangeArrowheads="1"/>
        </xdr:cNvSpPr>
      </xdr:nvSpPr>
      <xdr:spPr bwMode="auto">
        <a:xfrm>
          <a:off x="1423358" y="569343"/>
          <a:ext cx="23981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2303253</xdr:colOff>
      <xdr:row>4</xdr:row>
      <xdr:rowOff>276045</xdr:rowOff>
    </xdr:to>
    <xdr:sp macro="" textlink="">
      <xdr:nvSpPr>
        <xdr:cNvPr id="30199" name="AutoShape 1" hidden="1"/>
        <xdr:cNvSpPr>
          <a:spLocks noChangeAspect="1" noChangeArrowheads="1"/>
        </xdr:cNvSpPr>
      </xdr:nvSpPr>
      <xdr:spPr bwMode="auto">
        <a:xfrm>
          <a:off x="1423358" y="603849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21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1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213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1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23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3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237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3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26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7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27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27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2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30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0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30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0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34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4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35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5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39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9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39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39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3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43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43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44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44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48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48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48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4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4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52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5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53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5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57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5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57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57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5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61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61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62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6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66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66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66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6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6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70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7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71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71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2415396</xdr:colOff>
      <xdr:row>4</xdr:row>
      <xdr:rowOff>241540</xdr:rowOff>
    </xdr:to>
    <xdr:sp macro="" textlink="">
      <xdr:nvSpPr>
        <xdr:cNvPr id="30712" name="AutoShape 1" hidden="1"/>
        <xdr:cNvSpPr>
          <a:spLocks noChangeAspect="1" noChangeArrowheads="1"/>
        </xdr:cNvSpPr>
      </xdr:nvSpPr>
      <xdr:spPr bwMode="auto">
        <a:xfrm>
          <a:off x="1423358" y="569343"/>
          <a:ext cx="24153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2380891</xdr:colOff>
      <xdr:row>4</xdr:row>
      <xdr:rowOff>276045</xdr:rowOff>
    </xdr:to>
    <xdr:sp macro="" textlink="">
      <xdr:nvSpPr>
        <xdr:cNvPr id="30713" name="AutoShape 1" hidden="1"/>
        <xdr:cNvSpPr>
          <a:spLocks noChangeAspect="1" noChangeArrowheads="1"/>
        </xdr:cNvSpPr>
      </xdr:nvSpPr>
      <xdr:spPr bwMode="auto">
        <a:xfrm>
          <a:off x="1423358" y="603849"/>
          <a:ext cx="23808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2380891</xdr:colOff>
      <xdr:row>4</xdr:row>
      <xdr:rowOff>241540</xdr:rowOff>
    </xdr:to>
    <xdr:sp macro="" textlink="">
      <xdr:nvSpPr>
        <xdr:cNvPr id="30714" name="AutoShape 1" hidden="1"/>
        <xdr:cNvSpPr>
          <a:spLocks noChangeAspect="1" noChangeArrowheads="1"/>
        </xdr:cNvSpPr>
      </xdr:nvSpPr>
      <xdr:spPr bwMode="auto">
        <a:xfrm>
          <a:off x="1423358" y="569343"/>
          <a:ext cx="23808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2380891</xdr:colOff>
      <xdr:row>4</xdr:row>
      <xdr:rowOff>241540</xdr:rowOff>
    </xdr:to>
    <xdr:sp macro="" textlink="">
      <xdr:nvSpPr>
        <xdr:cNvPr id="30715" name="AutoShape 1" hidden="1"/>
        <xdr:cNvSpPr>
          <a:spLocks noChangeAspect="1" noChangeArrowheads="1"/>
        </xdr:cNvSpPr>
      </xdr:nvSpPr>
      <xdr:spPr bwMode="auto">
        <a:xfrm>
          <a:off x="1423358" y="569343"/>
          <a:ext cx="23808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2415396</xdr:colOff>
      <xdr:row>4</xdr:row>
      <xdr:rowOff>241540</xdr:rowOff>
    </xdr:to>
    <xdr:sp macro="" textlink="">
      <xdr:nvSpPr>
        <xdr:cNvPr id="30716" name="AutoShape 1" hidden="1"/>
        <xdr:cNvSpPr>
          <a:spLocks noChangeAspect="1" noChangeArrowheads="1"/>
        </xdr:cNvSpPr>
      </xdr:nvSpPr>
      <xdr:spPr bwMode="auto">
        <a:xfrm>
          <a:off x="1423358" y="569343"/>
          <a:ext cx="24153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2380891</xdr:colOff>
      <xdr:row>4</xdr:row>
      <xdr:rowOff>276045</xdr:rowOff>
    </xdr:to>
    <xdr:sp macro="" textlink="">
      <xdr:nvSpPr>
        <xdr:cNvPr id="30717" name="AutoShape 1" hidden="1"/>
        <xdr:cNvSpPr>
          <a:spLocks noChangeAspect="1" noChangeArrowheads="1"/>
        </xdr:cNvSpPr>
      </xdr:nvSpPr>
      <xdr:spPr bwMode="auto">
        <a:xfrm>
          <a:off x="1423358" y="603849"/>
          <a:ext cx="23808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75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76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76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76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7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804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0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80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0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08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084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5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0851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5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5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5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5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5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5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5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5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6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6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6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6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7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7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7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7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7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7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7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7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7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8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8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8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8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8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9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9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9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9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9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9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9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89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89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89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0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0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0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0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0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0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0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0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0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1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1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1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1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1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1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1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1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1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1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2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2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2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2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2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2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2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2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3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3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3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3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3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3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3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3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3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3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4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4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4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4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4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4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4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4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4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4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5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5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5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5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5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5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5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5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5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5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6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6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6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6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6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6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6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6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6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6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7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7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7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7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7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7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7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7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7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7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8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8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8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8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8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8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8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8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8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8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9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9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9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9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9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9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9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099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099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099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0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0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0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0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0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0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0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0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0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1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1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1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1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1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1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1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1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1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060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6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2147977</xdr:colOff>
      <xdr:row>4</xdr:row>
      <xdr:rowOff>293298</xdr:rowOff>
    </xdr:to>
    <xdr:sp macro="" textlink="">
      <xdr:nvSpPr>
        <xdr:cNvPr id="31062" name="AutoShape 1" hidden="1"/>
        <xdr:cNvSpPr>
          <a:spLocks noChangeAspect="1" noChangeArrowheads="1"/>
        </xdr:cNvSpPr>
      </xdr:nvSpPr>
      <xdr:spPr bwMode="auto">
        <a:xfrm>
          <a:off x="1423358" y="621102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6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6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6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0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3106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6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3106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1216325</xdr:colOff>
      <xdr:row>4</xdr:row>
      <xdr:rowOff>215660</xdr:rowOff>
    </xdr:to>
    <xdr:sp macro="" textlink="">
      <xdr:nvSpPr>
        <xdr:cNvPr id="31070" name="AutoShape 1" hidden="1"/>
        <xdr:cNvSpPr>
          <a:spLocks noChangeAspect="1" noChangeArrowheads="1"/>
        </xdr:cNvSpPr>
      </xdr:nvSpPr>
      <xdr:spPr bwMode="auto">
        <a:xfrm>
          <a:off x="1423358" y="552091"/>
          <a:ext cx="121632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1147313</xdr:colOff>
      <xdr:row>4</xdr:row>
      <xdr:rowOff>293298</xdr:rowOff>
    </xdr:to>
    <xdr:sp macro="" textlink="">
      <xdr:nvSpPr>
        <xdr:cNvPr id="31071" name="AutoShape 1" hidden="1"/>
        <xdr:cNvSpPr>
          <a:spLocks noChangeAspect="1" noChangeArrowheads="1"/>
        </xdr:cNvSpPr>
      </xdr:nvSpPr>
      <xdr:spPr bwMode="auto">
        <a:xfrm>
          <a:off x="1423358" y="621102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0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1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1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2242868</xdr:colOff>
      <xdr:row>4</xdr:row>
      <xdr:rowOff>215660</xdr:rowOff>
    </xdr:to>
    <xdr:sp macro="" textlink="">
      <xdr:nvSpPr>
        <xdr:cNvPr id="31145" name="AutoShape 1" hidden="1"/>
        <xdr:cNvSpPr>
          <a:spLocks noChangeAspect="1" noChangeArrowheads="1"/>
        </xdr:cNvSpPr>
      </xdr:nvSpPr>
      <xdr:spPr bwMode="auto">
        <a:xfrm>
          <a:off x="1423358" y="552091"/>
          <a:ext cx="2242868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4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4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4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5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5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5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5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5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5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5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6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6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6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6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6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6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7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7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7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7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7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7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7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8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8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8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8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1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18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18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8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9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19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19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19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19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1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23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23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24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24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28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28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28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2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2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32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3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33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3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37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3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37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37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3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41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41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42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4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5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46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46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46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4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7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49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0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08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5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1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51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1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2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3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5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5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5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55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55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3155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5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5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6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6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6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6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6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6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6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6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6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7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7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7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7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7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7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7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7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8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8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8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8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8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8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8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8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59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9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59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9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9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5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59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59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59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0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0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0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0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0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0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0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0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1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1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1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1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1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1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1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1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1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2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2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2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2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2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2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2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2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2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3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3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3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3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3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3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3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3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4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4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4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4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4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4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4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4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5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5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5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5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5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5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5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5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6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6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6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6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6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6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6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6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7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7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7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7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7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7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7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7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7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8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8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8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8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8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8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8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8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8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9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6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69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69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9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69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9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69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69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0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0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0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0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0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0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0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0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1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1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1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1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1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1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1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1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2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21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22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2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2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2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2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2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3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3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3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33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34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3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250166</xdr:rowOff>
    </xdr:from>
    <xdr:to>
      <xdr:col>2</xdr:col>
      <xdr:colOff>2147977</xdr:colOff>
      <xdr:row>4</xdr:row>
      <xdr:rowOff>232913</xdr:rowOff>
    </xdr:to>
    <xdr:sp macro="" textlink="">
      <xdr:nvSpPr>
        <xdr:cNvPr id="31736" name="AutoShape 1" hidden="1"/>
        <xdr:cNvSpPr>
          <a:spLocks noChangeAspect="1" noChangeArrowheads="1"/>
        </xdr:cNvSpPr>
      </xdr:nvSpPr>
      <xdr:spPr bwMode="auto">
        <a:xfrm>
          <a:off x="1423358" y="560717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37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38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4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4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43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44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45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46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4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4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49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50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53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54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55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56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57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58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59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60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61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62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2070340</xdr:colOff>
      <xdr:row>4</xdr:row>
      <xdr:rowOff>241540</xdr:rowOff>
    </xdr:to>
    <xdr:sp macro="" textlink="">
      <xdr:nvSpPr>
        <xdr:cNvPr id="317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2165230</xdr:colOff>
      <xdr:row>4</xdr:row>
      <xdr:rowOff>241540</xdr:rowOff>
    </xdr:to>
    <xdr:sp macro="" textlink="">
      <xdr:nvSpPr>
        <xdr:cNvPr id="31765" name="AutoShape 1" hidden="1"/>
        <xdr:cNvSpPr>
          <a:spLocks noChangeAspect="1" noChangeArrowheads="1"/>
        </xdr:cNvSpPr>
      </xdr:nvSpPr>
      <xdr:spPr bwMode="auto">
        <a:xfrm>
          <a:off x="1423358" y="569343"/>
          <a:ext cx="21652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2070340</xdr:colOff>
      <xdr:row>4</xdr:row>
      <xdr:rowOff>276045</xdr:rowOff>
    </xdr:to>
    <xdr:sp macro="" textlink="">
      <xdr:nvSpPr>
        <xdr:cNvPr id="31766" name="AutoShape 1" hidden="1"/>
        <xdr:cNvSpPr>
          <a:spLocks noChangeAspect="1" noChangeArrowheads="1"/>
        </xdr:cNvSpPr>
      </xdr:nvSpPr>
      <xdr:spPr bwMode="auto">
        <a:xfrm>
          <a:off x="1423358" y="603849"/>
          <a:ext cx="20703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67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68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69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2147977</xdr:colOff>
      <xdr:row>4</xdr:row>
      <xdr:rowOff>241540</xdr:rowOff>
    </xdr:to>
    <xdr:sp macro="" textlink="">
      <xdr:nvSpPr>
        <xdr:cNvPr id="31770" name="AutoShape 1" hidden="1"/>
        <xdr:cNvSpPr>
          <a:spLocks noChangeAspect="1" noChangeArrowheads="1"/>
        </xdr:cNvSpPr>
      </xdr:nvSpPr>
      <xdr:spPr bwMode="auto">
        <a:xfrm>
          <a:off x="1423358" y="569343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2242868</xdr:colOff>
      <xdr:row>4</xdr:row>
      <xdr:rowOff>241540</xdr:rowOff>
    </xdr:to>
    <xdr:sp macro="" textlink="">
      <xdr:nvSpPr>
        <xdr:cNvPr id="31771" name="AutoShape 1" hidden="1"/>
        <xdr:cNvSpPr>
          <a:spLocks noChangeAspect="1" noChangeArrowheads="1"/>
        </xdr:cNvSpPr>
      </xdr:nvSpPr>
      <xdr:spPr bwMode="auto">
        <a:xfrm>
          <a:off x="1423358" y="569343"/>
          <a:ext cx="2242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2147977</xdr:colOff>
      <xdr:row>4</xdr:row>
      <xdr:rowOff>276045</xdr:rowOff>
    </xdr:to>
    <xdr:sp macro="" textlink="">
      <xdr:nvSpPr>
        <xdr:cNvPr id="31772" name="AutoShape 1" hidden="1"/>
        <xdr:cNvSpPr>
          <a:spLocks noChangeAspect="1" noChangeArrowheads="1"/>
        </xdr:cNvSpPr>
      </xdr:nvSpPr>
      <xdr:spPr bwMode="auto">
        <a:xfrm>
          <a:off x="1423358" y="603849"/>
          <a:ext cx="21479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77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77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77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77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7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7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77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78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78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783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8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79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0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1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1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1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1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241540</xdr:rowOff>
    </xdr:from>
    <xdr:to>
      <xdr:col>29</xdr:col>
      <xdr:colOff>319177</xdr:colOff>
      <xdr:row>4</xdr:row>
      <xdr:rowOff>215660</xdr:rowOff>
    </xdr:to>
    <xdr:sp macro="" textlink="">
      <xdr:nvSpPr>
        <xdr:cNvPr id="31821" name="AutoShape 1" hidden="1"/>
        <xdr:cNvSpPr>
          <a:spLocks noChangeAspect="1" noChangeArrowheads="1"/>
        </xdr:cNvSpPr>
      </xdr:nvSpPr>
      <xdr:spPr bwMode="auto">
        <a:xfrm>
          <a:off x="33970823" y="552091"/>
          <a:ext cx="940279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2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3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7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8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49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0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1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2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5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1856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5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5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5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6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6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66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67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6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70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71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7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7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74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75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7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7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78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79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82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83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86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8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8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9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9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9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9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9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9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9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89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89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89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0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0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0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0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0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0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0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0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0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0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1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1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1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1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1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1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1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1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1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1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2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2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2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2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2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2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2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2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2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2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3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3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3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3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3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3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3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3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3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3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4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4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4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4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4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4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4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4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4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4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5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5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5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5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5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5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5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5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5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5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6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6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6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6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6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6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6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6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6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6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7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7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7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7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7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7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7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7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7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7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8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8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8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8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8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8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8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8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8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8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9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9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9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9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9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9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9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199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199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199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0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0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0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03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04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05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06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07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08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09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10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11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12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13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14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1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1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1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1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1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2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21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22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2023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526211</xdr:colOff>
      <xdr:row>4</xdr:row>
      <xdr:rowOff>241540</xdr:rowOff>
    </xdr:to>
    <xdr:sp macro="" textlink="">
      <xdr:nvSpPr>
        <xdr:cNvPr id="32024" name="AutoShape 1" hidden="1"/>
        <xdr:cNvSpPr>
          <a:spLocks noChangeAspect="1" noChangeArrowheads="1"/>
        </xdr:cNvSpPr>
      </xdr:nvSpPr>
      <xdr:spPr bwMode="auto">
        <a:xfrm>
          <a:off x="33970823" y="569343"/>
          <a:ext cx="1147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25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26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422694</xdr:colOff>
      <xdr:row>4</xdr:row>
      <xdr:rowOff>241540</xdr:rowOff>
    </xdr:to>
    <xdr:sp macro="" textlink="">
      <xdr:nvSpPr>
        <xdr:cNvPr id="32027" name="AutoShape 1" hidden="1"/>
        <xdr:cNvSpPr>
          <a:spLocks noChangeAspect="1" noChangeArrowheads="1"/>
        </xdr:cNvSpPr>
      </xdr:nvSpPr>
      <xdr:spPr bwMode="auto">
        <a:xfrm>
          <a:off x="33970823" y="569343"/>
          <a:ext cx="1043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319177</xdr:colOff>
      <xdr:row>4</xdr:row>
      <xdr:rowOff>276045</xdr:rowOff>
    </xdr:to>
    <xdr:sp macro="" textlink="">
      <xdr:nvSpPr>
        <xdr:cNvPr id="32028" name="AutoShape 1" hidden="1"/>
        <xdr:cNvSpPr>
          <a:spLocks noChangeAspect="1" noChangeArrowheads="1"/>
        </xdr:cNvSpPr>
      </xdr:nvSpPr>
      <xdr:spPr bwMode="auto">
        <a:xfrm>
          <a:off x="33970823" y="603849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29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319177</xdr:colOff>
      <xdr:row>4</xdr:row>
      <xdr:rowOff>241540</xdr:rowOff>
    </xdr:to>
    <xdr:sp macro="" textlink="">
      <xdr:nvSpPr>
        <xdr:cNvPr id="32030" name="AutoShape 1" hidden="1"/>
        <xdr:cNvSpPr>
          <a:spLocks noChangeAspect="1" noChangeArrowheads="1"/>
        </xdr:cNvSpPr>
      </xdr:nvSpPr>
      <xdr:spPr bwMode="auto">
        <a:xfrm>
          <a:off x="33970823" y="569343"/>
          <a:ext cx="9402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241540</xdr:rowOff>
    </xdr:from>
    <xdr:to>
      <xdr:col>29</xdr:col>
      <xdr:colOff>422694</xdr:colOff>
      <xdr:row>4</xdr:row>
      <xdr:rowOff>215660</xdr:rowOff>
    </xdr:to>
    <xdr:sp macro="" textlink="">
      <xdr:nvSpPr>
        <xdr:cNvPr id="32031" name="AutoShape 1" hidden="1"/>
        <xdr:cNvSpPr>
          <a:spLocks noChangeAspect="1" noChangeArrowheads="1"/>
        </xdr:cNvSpPr>
      </xdr:nvSpPr>
      <xdr:spPr bwMode="auto">
        <a:xfrm>
          <a:off x="33970823" y="552091"/>
          <a:ext cx="104379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29</xdr:col>
      <xdr:colOff>301925</xdr:colOff>
      <xdr:row>4</xdr:row>
      <xdr:rowOff>293298</xdr:rowOff>
    </xdr:to>
    <xdr:sp macro="" textlink="">
      <xdr:nvSpPr>
        <xdr:cNvPr id="32032" name="AutoShape 1" hidden="1"/>
        <xdr:cNvSpPr>
          <a:spLocks noChangeAspect="1" noChangeArrowheads="1"/>
        </xdr:cNvSpPr>
      </xdr:nvSpPr>
      <xdr:spPr bwMode="auto">
        <a:xfrm>
          <a:off x="33970823" y="621102"/>
          <a:ext cx="9230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3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4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5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6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7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8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39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0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1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2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3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4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5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6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7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8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49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0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1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2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3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4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5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6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7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8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59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0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1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2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3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4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5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6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7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8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69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70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71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30</xdr:col>
      <xdr:colOff>17253</xdr:colOff>
      <xdr:row>4</xdr:row>
      <xdr:rowOff>241540</xdr:rowOff>
    </xdr:to>
    <xdr:sp macro="" textlink="">
      <xdr:nvSpPr>
        <xdr:cNvPr id="32072" name="AutoShape 1" hidden="1"/>
        <xdr:cNvSpPr>
          <a:spLocks noChangeAspect="1" noChangeArrowheads="1"/>
        </xdr:cNvSpPr>
      </xdr:nvSpPr>
      <xdr:spPr bwMode="auto">
        <a:xfrm>
          <a:off x="33970823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7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8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09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0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1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212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1362974</xdr:colOff>
      <xdr:row>4</xdr:row>
      <xdr:rowOff>293298</xdr:rowOff>
    </xdr:to>
    <xdr:sp macro="" textlink="">
      <xdr:nvSpPr>
        <xdr:cNvPr id="32121" name="AutoShape 1" hidden="1"/>
        <xdr:cNvSpPr>
          <a:spLocks noChangeAspect="1" noChangeArrowheads="1"/>
        </xdr:cNvSpPr>
      </xdr:nvSpPr>
      <xdr:spPr bwMode="auto">
        <a:xfrm>
          <a:off x="1423358" y="621102"/>
          <a:ext cx="13629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2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2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12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12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2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2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2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2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13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132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3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4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5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6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16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16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6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241540</xdr:rowOff>
    </xdr:from>
    <xdr:to>
      <xdr:col>29</xdr:col>
      <xdr:colOff>310551</xdr:colOff>
      <xdr:row>4</xdr:row>
      <xdr:rowOff>215660</xdr:rowOff>
    </xdr:to>
    <xdr:sp macro="" textlink="">
      <xdr:nvSpPr>
        <xdr:cNvPr id="32170" name="AutoShape 1" hidden="1"/>
        <xdr:cNvSpPr>
          <a:spLocks noChangeAspect="1" noChangeArrowheads="1"/>
        </xdr:cNvSpPr>
      </xdr:nvSpPr>
      <xdr:spPr bwMode="auto">
        <a:xfrm>
          <a:off x="33970823" y="552091"/>
          <a:ext cx="931652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7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8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6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7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8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199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0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1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4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205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0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0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0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0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1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15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16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1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19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20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2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2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23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24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2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2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27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28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2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3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31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32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3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3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35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3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3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3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3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4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4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4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4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4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5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5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5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5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5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5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5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5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5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5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6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6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6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6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6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7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7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7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7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7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7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7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7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7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7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8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8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8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8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8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9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9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9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9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9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9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9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29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29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29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0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0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0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0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0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1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1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1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1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1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1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1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1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1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1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2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2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2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2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2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3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3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3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3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3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3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3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3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3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3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4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4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4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4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4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5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5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52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53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54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55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56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57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58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59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0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1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62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63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6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6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6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70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71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372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517585</xdr:colOff>
      <xdr:row>4</xdr:row>
      <xdr:rowOff>241540</xdr:rowOff>
    </xdr:to>
    <xdr:sp macro="" textlink="">
      <xdr:nvSpPr>
        <xdr:cNvPr id="32373" name="AutoShape 1" hidden="1"/>
        <xdr:cNvSpPr>
          <a:spLocks noChangeAspect="1" noChangeArrowheads="1"/>
        </xdr:cNvSpPr>
      </xdr:nvSpPr>
      <xdr:spPr bwMode="auto">
        <a:xfrm>
          <a:off x="33970823" y="569343"/>
          <a:ext cx="11386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74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75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414068</xdr:colOff>
      <xdr:row>4</xdr:row>
      <xdr:rowOff>241540</xdr:rowOff>
    </xdr:to>
    <xdr:sp macro="" textlink="">
      <xdr:nvSpPr>
        <xdr:cNvPr id="32376" name="AutoShape 1" hidden="1"/>
        <xdr:cNvSpPr>
          <a:spLocks noChangeAspect="1" noChangeArrowheads="1"/>
        </xdr:cNvSpPr>
      </xdr:nvSpPr>
      <xdr:spPr bwMode="auto">
        <a:xfrm>
          <a:off x="33970823" y="569343"/>
          <a:ext cx="10351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293298</xdr:rowOff>
    </xdr:from>
    <xdr:to>
      <xdr:col>29</xdr:col>
      <xdr:colOff>310551</xdr:colOff>
      <xdr:row>4</xdr:row>
      <xdr:rowOff>276045</xdr:rowOff>
    </xdr:to>
    <xdr:sp macro="" textlink="">
      <xdr:nvSpPr>
        <xdr:cNvPr id="32377" name="AutoShape 1" hidden="1"/>
        <xdr:cNvSpPr>
          <a:spLocks noChangeAspect="1" noChangeArrowheads="1"/>
        </xdr:cNvSpPr>
      </xdr:nvSpPr>
      <xdr:spPr bwMode="auto">
        <a:xfrm>
          <a:off x="33970823" y="603849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78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29</xdr:col>
      <xdr:colOff>310551</xdr:colOff>
      <xdr:row>4</xdr:row>
      <xdr:rowOff>241540</xdr:rowOff>
    </xdr:to>
    <xdr:sp macro="" textlink="">
      <xdr:nvSpPr>
        <xdr:cNvPr id="32379" name="AutoShape 1" hidden="1"/>
        <xdr:cNvSpPr>
          <a:spLocks noChangeAspect="1" noChangeArrowheads="1"/>
        </xdr:cNvSpPr>
      </xdr:nvSpPr>
      <xdr:spPr bwMode="auto">
        <a:xfrm>
          <a:off x="33970823" y="569343"/>
          <a:ext cx="93165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241540</xdr:rowOff>
    </xdr:from>
    <xdr:to>
      <xdr:col>29</xdr:col>
      <xdr:colOff>414068</xdr:colOff>
      <xdr:row>4</xdr:row>
      <xdr:rowOff>215660</xdr:rowOff>
    </xdr:to>
    <xdr:sp macro="" textlink="">
      <xdr:nvSpPr>
        <xdr:cNvPr id="32380" name="AutoShape 1" hidden="1"/>
        <xdr:cNvSpPr>
          <a:spLocks noChangeAspect="1" noChangeArrowheads="1"/>
        </xdr:cNvSpPr>
      </xdr:nvSpPr>
      <xdr:spPr bwMode="auto">
        <a:xfrm>
          <a:off x="33970823" y="552091"/>
          <a:ext cx="1035169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1431985</xdr:colOff>
      <xdr:row>4</xdr:row>
      <xdr:rowOff>293298</xdr:rowOff>
    </xdr:to>
    <xdr:sp macro="" textlink="">
      <xdr:nvSpPr>
        <xdr:cNvPr id="32381" name="AutoShape 1" hidden="1"/>
        <xdr:cNvSpPr>
          <a:spLocks noChangeAspect="1" noChangeArrowheads="1"/>
        </xdr:cNvSpPr>
      </xdr:nvSpPr>
      <xdr:spPr bwMode="auto">
        <a:xfrm>
          <a:off x="1423358" y="621102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238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2384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2385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390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239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395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3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1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2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3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4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5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406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40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0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4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1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241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241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1173192</xdr:colOff>
      <xdr:row>4</xdr:row>
      <xdr:rowOff>241540</xdr:rowOff>
    </xdr:to>
    <xdr:sp macro="" textlink="">
      <xdr:nvSpPr>
        <xdr:cNvPr id="32413" name="AutoShape 1" hidden="1"/>
        <xdr:cNvSpPr>
          <a:spLocks noChangeAspect="1" noChangeArrowheads="1"/>
        </xdr:cNvSpPr>
      </xdr:nvSpPr>
      <xdr:spPr bwMode="auto">
        <a:xfrm>
          <a:off x="1423358" y="569343"/>
          <a:ext cx="11731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1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1078302</xdr:colOff>
      <xdr:row>4</xdr:row>
      <xdr:rowOff>276045</xdr:rowOff>
    </xdr:to>
    <xdr:sp macro="" textlink="">
      <xdr:nvSpPr>
        <xdr:cNvPr id="32415" name="AutoShape 1" hidden="1"/>
        <xdr:cNvSpPr>
          <a:spLocks noChangeAspect="1" noChangeArrowheads="1"/>
        </xdr:cNvSpPr>
      </xdr:nvSpPr>
      <xdr:spPr bwMode="auto">
        <a:xfrm>
          <a:off x="1423358" y="603849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1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2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42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2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310551</xdr:colOff>
      <xdr:row>4</xdr:row>
      <xdr:rowOff>241540</xdr:rowOff>
    </xdr:to>
    <xdr:sp macro="" textlink="">
      <xdr:nvSpPr>
        <xdr:cNvPr id="32426" name="AutoShape 1" hidden="1"/>
        <xdr:cNvSpPr>
          <a:spLocks noChangeAspect="1" noChangeArrowheads="1"/>
        </xdr:cNvSpPr>
      </xdr:nvSpPr>
      <xdr:spPr bwMode="auto">
        <a:xfrm>
          <a:off x="6788989" y="569343"/>
          <a:ext cx="26741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242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215660</xdr:colOff>
      <xdr:row>4</xdr:row>
      <xdr:rowOff>276045</xdr:rowOff>
    </xdr:to>
    <xdr:sp macro="" textlink="">
      <xdr:nvSpPr>
        <xdr:cNvPr id="32428" name="AutoShape 1" hidden="1"/>
        <xdr:cNvSpPr>
          <a:spLocks noChangeAspect="1" noChangeArrowheads="1"/>
        </xdr:cNvSpPr>
      </xdr:nvSpPr>
      <xdr:spPr bwMode="auto">
        <a:xfrm>
          <a:off x="6788989" y="603849"/>
          <a:ext cx="25792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242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243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243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44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4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44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4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46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6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46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47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4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50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0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50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0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06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19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28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29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31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37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38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40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41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42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2061713</xdr:colOff>
      <xdr:row>4</xdr:row>
      <xdr:rowOff>241540</xdr:rowOff>
    </xdr:to>
    <xdr:sp macro="" textlink="">
      <xdr:nvSpPr>
        <xdr:cNvPr id="32543" name="AutoShape 1" hidden="1"/>
        <xdr:cNvSpPr>
          <a:spLocks noChangeAspect="1" noChangeArrowheads="1"/>
        </xdr:cNvSpPr>
      </xdr:nvSpPr>
      <xdr:spPr bwMode="auto">
        <a:xfrm>
          <a:off x="1423358" y="569343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54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4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54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4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59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9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59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59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5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63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63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63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63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68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68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68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68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6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72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72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72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72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77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77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77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77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7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81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81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81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81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86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86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86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86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8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90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90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90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90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95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95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95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295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95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95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295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296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29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0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00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0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00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0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0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0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0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1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1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1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1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1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1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1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1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2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2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2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2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2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2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2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2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3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3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3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3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3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3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3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3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4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4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4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4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4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4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4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4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4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4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5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5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5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5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5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5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5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5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6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6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6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6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6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6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6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6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7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7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7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7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7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7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7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7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8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8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8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8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8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8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8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8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9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9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9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09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09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09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09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09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0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0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0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0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0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0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0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0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0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0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1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1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1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1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1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1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1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1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2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2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2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2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2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2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2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2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3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3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3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3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3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3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3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3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4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4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4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4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4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4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4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4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5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5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5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5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5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5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5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5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6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6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6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6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6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6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6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6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6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6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7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7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7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7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7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7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7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7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8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8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8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8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8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8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8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18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9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9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9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9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1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19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19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19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19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0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0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0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0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0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0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0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1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1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1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1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1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1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1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1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2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2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2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2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2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2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2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2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2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2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3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3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3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3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3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3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3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2001328</xdr:colOff>
      <xdr:row>14</xdr:row>
      <xdr:rowOff>301925</xdr:rowOff>
    </xdr:to>
    <xdr:sp macro="" textlink="">
      <xdr:nvSpPr>
        <xdr:cNvPr id="33239" name="AutoShape 1" hidden="1"/>
        <xdr:cNvSpPr>
          <a:spLocks noChangeAspect="1" noChangeArrowheads="1"/>
        </xdr:cNvSpPr>
      </xdr:nvSpPr>
      <xdr:spPr bwMode="auto">
        <a:xfrm>
          <a:off x="1423358" y="3726611"/>
          <a:ext cx="2001329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4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4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4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4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4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4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4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4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5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5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5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5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5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5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5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5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6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6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6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6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6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6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6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6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7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7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7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7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7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7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7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7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8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8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8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8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8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8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8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8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2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9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9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9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9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9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29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29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29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29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29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0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0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0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0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0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0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0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0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1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1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1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1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1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1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1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1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2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2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2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2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2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2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2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2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3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3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3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3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3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3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3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3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4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4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4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4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4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4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4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4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5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5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5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5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5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5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5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5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5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5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6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6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6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6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6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6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6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6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7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7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7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7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7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7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7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7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8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8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8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8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8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8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8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8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9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39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39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39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9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9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3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39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39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0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0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0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0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0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0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0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0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1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1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1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1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1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1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1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1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1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1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2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2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2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2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2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2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2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2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3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3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3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3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36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37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3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3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40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41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4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4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4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4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4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4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5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5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52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53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5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5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5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5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3460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2009955</xdr:colOff>
      <xdr:row>4</xdr:row>
      <xdr:rowOff>276045</xdr:rowOff>
    </xdr:to>
    <xdr:sp macro="" textlink="">
      <xdr:nvSpPr>
        <xdr:cNvPr id="33461" name="AutoShape 1" hidden="1"/>
        <xdr:cNvSpPr>
          <a:spLocks noChangeAspect="1" noChangeArrowheads="1"/>
        </xdr:cNvSpPr>
      </xdr:nvSpPr>
      <xdr:spPr bwMode="auto">
        <a:xfrm>
          <a:off x="1423358" y="603849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346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346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3464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2009955</xdr:colOff>
      <xdr:row>4</xdr:row>
      <xdr:rowOff>276045</xdr:rowOff>
    </xdr:to>
    <xdr:sp macro="" textlink="">
      <xdr:nvSpPr>
        <xdr:cNvPr id="33465" name="AutoShape 1" hidden="1"/>
        <xdr:cNvSpPr>
          <a:spLocks noChangeAspect="1" noChangeArrowheads="1"/>
        </xdr:cNvSpPr>
      </xdr:nvSpPr>
      <xdr:spPr bwMode="auto">
        <a:xfrm>
          <a:off x="1423358" y="603849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66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67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7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7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3472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2009955</xdr:colOff>
      <xdr:row>4</xdr:row>
      <xdr:rowOff>276045</xdr:rowOff>
    </xdr:to>
    <xdr:sp macro="" textlink="">
      <xdr:nvSpPr>
        <xdr:cNvPr id="33473" name="AutoShape 1" hidden="1"/>
        <xdr:cNvSpPr>
          <a:spLocks noChangeAspect="1" noChangeArrowheads="1"/>
        </xdr:cNvSpPr>
      </xdr:nvSpPr>
      <xdr:spPr bwMode="auto">
        <a:xfrm>
          <a:off x="1423358" y="603849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347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347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2104845</xdr:colOff>
      <xdr:row>4</xdr:row>
      <xdr:rowOff>241540</xdr:rowOff>
    </xdr:to>
    <xdr:sp macro="" textlink="">
      <xdr:nvSpPr>
        <xdr:cNvPr id="33476" name="AutoShape 1" hidden="1"/>
        <xdr:cNvSpPr>
          <a:spLocks noChangeAspect="1" noChangeArrowheads="1"/>
        </xdr:cNvSpPr>
      </xdr:nvSpPr>
      <xdr:spPr bwMode="auto">
        <a:xfrm>
          <a:off x="1423358" y="569343"/>
          <a:ext cx="21048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207034</xdr:rowOff>
    </xdr:from>
    <xdr:to>
      <xdr:col>2</xdr:col>
      <xdr:colOff>2009955</xdr:colOff>
      <xdr:row>4</xdr:row>
      <xdr:rowOff>181155</xdr:rowOff>
    </xdr:to>
    <xdr:sp macro="" textlink="">
      <xdr:nvSpPr>
        <xdr:cNvPr id="33477" name="AutoShape 1" hidden="1"/>
        <xdr:cNvSpPr>
          <a:spLocks noChangeAspect="1" noChangeArrowheads="1"/>
        </xdr:cNvSpPr>
      </xdr:nvSpPr>
      <xdr:spPr bwMode="auto">
        <a:xfrm>
          <a:off x="1423358" y="517585"/>
          <a:ext cx="200995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78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7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8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83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84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85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8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48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488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489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90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91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494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495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4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53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3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2173857</xdr:colOff>
      <xdr:row>4</xdr:row>
      <xdr:rowOff>215660</xdr:rowOff>
    </xdr:to>
    <xdr:sp macro="" textlink="">
      <xdr:nvSpPr>
        <xdr:cNvPr id="33569" name="AutoShape 1" hidden="1"/>
        <xdr:cNvSpPr>
          <a:spLocks noChangeAspect="1" noChangeArrowheads="1"/>
        </xdr:cNvSpPr>
      </xdr:nvSpPr>
      <xdr:spPr bwMode="auto">
        <a:xfrm>
          <a:off x="1423358" y="552091"/>
          <a:ext cx="2173857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7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7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57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7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7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7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57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57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7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58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8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8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58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8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8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8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58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58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9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5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59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59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9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59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9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59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59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60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60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60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60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60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60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60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60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61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61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61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61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61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61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61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61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62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66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66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66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66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6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70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70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70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71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75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75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75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75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7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79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79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79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80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84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84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84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84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7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88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88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88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89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89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1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2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932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93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93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93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3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5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7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97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97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979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398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98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98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98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98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98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98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98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98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8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399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99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399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99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99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99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399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399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399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399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0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0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0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0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0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0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0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0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0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0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1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1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1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1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1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1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1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1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1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1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2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2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2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2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2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2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2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2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2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2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3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3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3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3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3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3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3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3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3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3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4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4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4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4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4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4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4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4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4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4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5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5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5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5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5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5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5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5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5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5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6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6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6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6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6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6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6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6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6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6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7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7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7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7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7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7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7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7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7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7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8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8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8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8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8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8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8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8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8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8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9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9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09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09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09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9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09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9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09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09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0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0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0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0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0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0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0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0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0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0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1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1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1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1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1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1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1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1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1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1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2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2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2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2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2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2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2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2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2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2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3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3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3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3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3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3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3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3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3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39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40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4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4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4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4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45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46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4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4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4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5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51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52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5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5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5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56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57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58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5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250166</xdr:rowOff>
    </xdr:from>
    <xdr:to>
      <xdr:col>2</xdr:col>
      <xdr:colOff>2078966</xdr:colOff>
      <xdr:row>4</xdr:row>
      <xdr:rowOff>232913</xdr:rowOff>
    </xdr:to>
    <xdr:sp macro="" textlink="">
      <xdr:nvSpPr>
        <xdr:cNvPr id="34160" name="AutoShape 1" hidden="1"/>
        <xdr:cNvSpPr>
          <a:spLocks noChangeAspect="1" noChangeArrowheads="1"/>
        </xdr:cNvSpPr>
      </xdr:nvSpPr>
      <xdr:spPr bwMode="auto">
        <a:xfrm>
          <a:off x="1423358" y="560717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61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62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63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64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6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6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67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68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69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70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7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7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73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74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75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76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77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78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79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80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81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82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83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84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85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86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87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2001328</xdr:colOff>
      <xdr:row>4</xdr:row>
      <xdr:rowOff>241540</xdr:rowOff>
    </xdr:to>
    <xdr:sp macro="" textlink="">
      <xdr:nvSpPr>
        <xdr:cNvPr id="34188" name="AutoShape 1" hidden="1"/>
        <xdr:cNvSpPr>
          <a:spLocks noChangeAspect="1" noChangeArrowheads="1"/>
        </xdr:cNvSpPr>
      </xdr:nvSpPr>
      <xdr:spPr bwMode="auto">
        <a:xfrm>
          <a:off x="1423358" y="569343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2096219</xdr:colOff>
      <xdr:row>4</xdr:row>
      <xdr:rowOff>241540</xdr:rowOff>
    </xdr:to>
    <xdr:sp macro="" textlink="">
      <xdr:nvSpPr>
        <xdr:cNvPr id="34189" name="AutoShape 1" hidden="1"/>
        <xdr:cNvSpPr>
          <a:spLocks noChangeAspect="1" noChangeArrowheads="1"/>
        </xdr:cNvSpPr>
      </xdr:nvSpPr>
      <xdr:spPr bwMode="auto">
        <a:xfrm>
          <a:off x="1423358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2001328</xdr:colOff>
      <xdr:row>4</xdr:row>
      <xdr:rowOff>276045</xdr:rowOff>
    </xdr:to>
    <xdr:sp macro="" textlink="">
      <xdr:nvSpPr>
        <xdr:cNvPr id="34190" name="AutoShape 1" hidden="1"/>
        <xdr:cNvSpPr>
          <a:spLocks noChangeAspect="1" noChangeArrowheads="1"/>
        </xdr:cNvSpPr>
      </xdr:nvSpPr>
      <xdr:spPr bwMode="auto">
        <a:xfrm>
          <a:off x="1423358" y="603849"/>
          <a:ext cx="20013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91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2078966</xdr:colOff>
      <xdr:row>4</xdr:row>
      <xdr:rowOff>276045</xdr:rowOff>
    </xdr:to>
    <xdr:sp macro="" textlink="">
      <xdr:nvSpPr>
        <xdr:cNvPr id="34192" name="AutoShape 1" hidden="1"/>
        <xdr:cNvSpPr>
          <a:spLocks noChangeAspect="1" noChangeArrowheads="1"/>
        </xdr:cNvSpPr>
      </xdr:nvSpPr>
      <xdr:spPr bwMode="auto">
        <a:xfrm>
          <a:off x="1423358" y="603849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93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2078966</xdr:colOff>
      <xdr:row>4</xdr:row>
      <xdr:rowOff>241540</xdr:rowOff>
    </xdr:to>
    <xdr:sp macro="" textlink="">
      <xdr:nvSpPr>
        <xdr:cNvPr id="34194" name="AutoShape 1" hidden="1"/>
        <xdr:cNvSpPr>
          <a:spLocks noChangeAspect="1" noChangeArrowheads="1"/>
        </xdr:cNvSpPr>
      </xdr:nvSpPr>
      <xdr:spPr bwMode="auto">
        <a:xfrm>
          <a:off x="1423358" y="569343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2173857</xdr:colOff>
      <xdr:row>4</xdr:row>
      <xdr:rowOff>241540</xdr:rowOff>
    </xdr:to>
    <xdr:sp macro="" textlink="">
      <xdr:nvSpPr>
        <xdr:cNvPr id="34195" name="AutoShape 1" hidden="1"/>
        <xdr:cNvSpPr>
          <a:spLocks noChangeAspect="1" noChangeArrowheads="1"/>
        </xdr:cNvSpPr>
      </xdr:nvSpPr>
      <xdr:spPr bwMode="auto">
        <a:xfrm>
          <a:off x="1423358" y="569343"/>
          <a:ext cx="21738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8626</xdr:rowOff>
    </xdr:from>
    <xdr:to>
      <xdr:col>2</xdr:col>
      <xdr:colOff>2078966</xdr:colOff>
      <xdr:row>4</xdr:row>
      <xdr:rowOff>301925</xdr:rowOff>
    </xdr:to>
    <xdr:sp macro="" textlink="">
      <xdr:nvSpPr>
        <xdr:cNvPr id="34196" name="AutoShape 1" hidden="1"/>
        <xdr:cNvSpPr>
          <a:spLocks noChangeAspect="1" noChangeArrowheads="1"/>
        </xdr:cNvSpPr>
      </xdr:nvSpPr>
      <xdr:spPr bwMode="auto">
        <a:xfrm>
          <a:off x="1423358" y="629728"/>
          <a:ext cx="20789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19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19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19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0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0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0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0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0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0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0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0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0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0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1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2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3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4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4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4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879894</xdr:colOff>
      <xdr:row>4</xdr:row>
      <xdr:rowOff>215660</xdr:rowOff>
    </xdr:to>
    <xdr:sp macro="" textlink="">
      <xdr:nvSpPr>
        <xdr:cNvPr id="34245" name="AutoShape 1" hidden="1"/>
        <xdr:cNvSpPr>
          <a:spLocks noChangeAspect="1" noChangeArrowheads="1"/>
        </xdr:cNvSpPr>
      </xdr:nvSpPr>
      <xdr:spPr bwMode="auto">
        <a:xfrm>
          <a:off x="5607170" y="552091"/>
          <a:ext cx="87989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4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5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6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1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2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3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4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5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6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79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280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8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8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8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8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9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9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9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9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9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9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9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29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29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29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0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0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0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0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0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1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1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1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1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1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1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1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1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1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1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2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2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2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2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2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2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2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2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2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2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3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3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3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3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3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3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3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3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3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3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4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4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4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4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4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4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4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4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4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4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5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5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5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5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5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5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5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5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5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5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6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6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6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6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6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6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6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6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6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6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7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7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7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7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7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7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7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7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7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7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8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8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8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8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8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8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8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8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8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8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9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9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9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9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9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9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9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39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39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39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0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0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0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0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0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0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0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0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0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0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1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1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1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1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1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1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1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1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1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1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2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2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2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2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2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2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2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2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2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2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3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3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3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3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3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3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3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3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3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3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4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4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4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4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4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4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4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447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1078302</xdr:colOff>
      <xdr:row>4</xdr:row>
      <xdr:rowOff>241540</xdr:rowOff>
    </xdr:to>
    <xdr:sp macro="" textlink="">
      <xdr:nvSpPr>
        <xdr:cNvPr id="34448" name="AutoShape 1" hidden="1"/>
        <xdr:cNvSpPr>
          <a:spLocks noChangeAspect="1" noChangeArrowheads="1"/>
        </xdr:cNvSpPr>
      </xdr:nvSpPr>
      <xdr:spPr bwMode="auto">
        <a:xfrm>
          <a:off x="1423358" y="569343"/>
          <a:ext cx="10783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4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5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445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3445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5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3445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974785</xdr:colOff>
      <xdr:row>4</xdr:row>
      <xdr:rowOff>215660</xdr:rowOff>
    </xdr:to>
    <xdr:sp macro="" textlink="">
      <xdr:nvSpPr>
        <xdr:cNvPr id="34455" name="AutoShape 1" hidden="1"/>
        <xdr:cNvSpPr>
          <a:spLocks noChangeAspect="1" noChangeArrowheads="1"/>
        </xdr:cNvSpPr>
      </xdr:nvSpPr>
      <xdr:spPr bwMode="auto">
        <a:xfrm>
          <a:off x="1423358" y="552091"/>
          <a:ext cx="97478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862642</xdr:colOff>
      <xdr:row>4</xdr:row>
      <xdr:rowOff>293298</xdr:rowOff>
    </xdr:to>
    <xdr:sp macro="" textlink="">
      <xdr:nvSpPr>
        <xdr:cNvPr id="34456" name="AutoShape 1" hidden="1"/>
        <xdr:cNvSpPr>
          <a:spLocks noChangeAspect="1" noChangeArrowheads="1"/>
        </xdr:cNvSpPr>
      </xdr:nvSpPr>
      <xdr:spPr bwMode="auto">
        <a:xfrm>
          <a:off x="5607170" y="621102"/>
          <a:ext cx="86264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5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5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5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1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6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1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7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1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7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8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89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0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1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2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3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4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5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1207698</xdr:colOff>
      <xdr:row>4</xdr:row>
      <xdr:rowOff>241540</xdr:rowOff>
    </xdr:to>
    <xdr:sp macro="" textlink="">
      <xdr:nvSpPr>
        <xdr:cNvPr id="34496" name="AutoShape 1" hidden="1"/>
        <xdr:cNvSpPr>
          <a:spLocks noChangeAspect="1" noChangeArrowheads="1"/>
        </xdr:cNvSpPr>
      </xdr:nvSpPr>
      <xdr:spPr bwMode="auto">
        <a:xfrm>
          <a:off x="1423358" y="569343"/>
          <a:ext cx="12076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4497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4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1544128</xdr:colOff>
      <xdr:row>4</xdr:row>
      <xdr:rowOff>241540</xdr:rowOff>
    </xdr:to>
    <xdr:sp macro="" textlink="">
      <xdr:nvSpPr>
        <xdr:cNvPr id="34499" name="AutoShape 1" hidden="1"/>
        <xdr:cNvSpPr>
          <a:spLocks noChangeAspect="1" noChangeArrowheads="1"/>
        </xdr:cNvSpPr>
      </xdr:nvSpPr>
      <xdr:spPr bwMode="auto">
        <a:xfrm>
          <a:off x="1423358" y="569343"/>
          <a:ext cx="15441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1544128</xdr:colOff>
      <xdr:row>4</xdr:row>
      <xdr:rowOff>241540</xdr:rowOff>
    </xdr:to>
    <xdr:sp macro="" textlink="">
      <xdr:nvSpPr>
        <xdr:cNvPr id="34500" name="AutoShape 1" hidden="1"/>
        <xdr:cNvSpPr>
          <a:spLocks noChangeAspect="1" noChangeArrowheads="1"/>
        </xdr:cNvSpPr>
      </xdr:nvSpPr>
      <xdr:spPr bwMode="auto">
        <a:xfrm>
          <a:off x="1423358" y="569343"/>
          <a:ext cx="154412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4508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5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522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2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2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452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452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2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452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3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53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3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53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1811547</xdr:colOff>
      <xdr:row>4</xdr:row>
      <xdr:rowOff>241540</xdr:rowOff>
    </xdr:to>
    <xdr:sp macro="" textlink="">
      <xdr:nvSpPr>
        <xdr:cNvPr id="34540" name="AutoShape 1" hidden="1"/>
        <xdr:cNvSpPr>
          <a:spLocks noChangeAspect="1" noChangeArrowheads="1"/>
        </xdr:cNvSpPr>
      </xdr:nvSpPr>
      <xdr:spPr bwMode="auto">
        <a:xfrm>
          <a:off x="1423358" y="569343"/>
          <a:ext cx="181154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4541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1811547</xdr:colOff>
      <xdr:row>4</xdr:row>
      <xdr:rowOff>276045</xdr:rowOff>
    </xdr:to>
    <xdr:sp macro="" textlink="">
      <xdr:nvSpPr>
        <xdr:cNvPr id="34542" name="AutoShape 1" hidden="1"/>
        <xdr:cNvSpPr>
          <a:spLocks noChangeAspect="1" noChangeArrowheads="1"/>
        </xdr:cNvSpPr>
      </xdr:nvSpPr>
      <xdr:spPr bwMode="auto">
        <a:xfrm>
          <a:off x="1423358" y="603849"/>
          <a:ext cx="181154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4543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4544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4545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557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5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559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6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58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58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5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5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61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61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61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61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46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66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66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662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66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6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70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0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70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0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75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5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752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5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79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9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79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79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7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84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84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842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84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88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88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88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88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8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93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9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932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93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497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9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497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497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49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02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02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022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02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065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06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06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06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069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070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073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074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0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1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11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1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11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12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5122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5123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13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1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14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4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14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4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514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515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5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5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515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16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6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16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6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1820174</xdr:colOff>
      <xdr:row>4</xdr:row>
      <xdr:rowOff>241540</xdr:rowOff>
    </xdr:to>
    <xdr:sp macro="" textlink="">
      <xdr:nvSpPr>
        <xdr:cNvPr id="35164" name="AutoShape 1" hidden="1"/>
        <xdr:cNvSpPr>
          <a:spLocks noChangeAspect="1" noChangeArrowheads="1"/>
        </xdr:cNvSpPr>
      </xdr:nvSpPr>
      <xdr:spPr bwMode="auto">
        <a:xfrm>
          <a:off x="1423358" y="569343"/>
          <a:ext cx="18201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16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1820174</xdr:colOff>
      <xdr:row>4</xdr:row>
      <xdr:rowOff>276045</xdr:rowOff>
    </xdr:to>
    <xdr:sp macro="" textlink="">
      <xdr:nvSpPr>
        <xdr:cNvPr id="35166" name="AutoShape 1" hidden="1"/>
        <xdr:cNvSpPr>
          <a:spLocks noChangeAspect="1" noChangeArrowheads="1"/>
        </xdr:cNvSpPr>
      </xdr:nvSpPr>
      <xdr:spPr bwMode="auto">
        <a:xfrm>
          <a:off x="1423358" y="603849"/>
          <a:ext cx="18201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16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16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16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18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18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1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1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20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0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20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0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23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4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24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4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352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28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8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28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28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2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32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33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33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33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37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37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37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37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3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41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42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42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42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46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46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46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46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4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50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51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51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51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55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55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55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55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5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59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0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60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0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64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4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64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4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68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9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69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69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69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69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69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69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6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4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74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4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574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4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4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4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4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4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4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5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5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5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5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5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5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5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5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6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6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6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6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6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6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6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6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7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7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7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7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7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7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7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7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8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8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8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8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8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8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8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8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7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9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9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9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9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9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79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79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79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79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79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0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0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0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0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0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0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0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0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1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1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1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1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1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1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1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1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2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2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2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2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2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2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2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2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3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3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3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3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3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3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3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3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4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4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4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4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4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4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4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5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5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5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5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5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5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5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5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5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5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6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6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6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6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6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6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6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6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7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7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7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7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7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7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7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7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8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8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8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8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8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8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8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8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9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89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89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89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9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9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8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89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89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0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0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0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0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0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0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0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0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1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1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1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1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1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1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1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1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1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1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2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2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2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2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2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2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2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2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3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3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3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3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3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3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3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3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4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4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4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4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4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4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4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4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5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5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5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5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5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5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5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5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5960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5961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5962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5963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5964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5965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96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96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9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59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597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5971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7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7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7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7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7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7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7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7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8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8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8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8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8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8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8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1431985</xdr:colOff>
      <xdr:row>14</xdr:row>
      <xdr:rowOff>301925</xdr:rowOff>
    </xdr:to>
    <xdr:sp macro="" textlink="">
      <xdr:nvSpPr>
        <xdr:cNvPr id="35989" name="AutoShape 1" hidden="1"/>
        <xdr:cNvSpPr>
          <a:spLocks noChangeAspect="1" noChangeArrowheads="1"/>
        </xdr:cNvSpPr>
      </xdr:nvSpPr>
      <xdr:spPr bwMode="auto">
        <a:xfrm>
          <a:off x="1423358" y="3726611"/>
          <a:ext cx="1431985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9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9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59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599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599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599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599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9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599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0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0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0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0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0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0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0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0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1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1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1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1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1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1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1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1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2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2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2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2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2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2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2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2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3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3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3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3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3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3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3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3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4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4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4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4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4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4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4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4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4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4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5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5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5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5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5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5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5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5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6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6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6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6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6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6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6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6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7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7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7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7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7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7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7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7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8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8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8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8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8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8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8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8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9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9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9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09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09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09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09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09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0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0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0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0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0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0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0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0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0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0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0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1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1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1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1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1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1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1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1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2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2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2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2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2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2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2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2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3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3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3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3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3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3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3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3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4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4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4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4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4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4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4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4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5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5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5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5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5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5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5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5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6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6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6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6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6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6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6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6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6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6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7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7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74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75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7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7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7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7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80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81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8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8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8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8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8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18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9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9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9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9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1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19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19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198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199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20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20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202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203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204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205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2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2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20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209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10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11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12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13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14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15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1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17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2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21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22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23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24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25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26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27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28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29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32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3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34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35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36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36237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1535502</xdr:colOff>
      <xdr:row>4</xdr:row>
      <xdr:rowOff>241540</xdr:rowOff>
    </xdr:to>
    <xdr:sp macro="" textlink="">
      <xdr:nvSpPr>
        <xdr:cNvPr id="36238" name="AutoShape 1" hidden="1"/>
        <xdr:cNvSpPr>
          <a:spLocks noChangeAspect="1" noChangeArrowheads="1"/>
        </xdr:cNvSpPr>
      </xdr:nvSpPr>
      <xdr:spPr bwMode="auto">
        <a:xfrm>
          <a:off x="1423358" y="569343"/>
          <a:ext cx="15355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1440611</xdr:colOff>
      <xdr:row>4</xdr:row>
      <xdr:rowOff>276045</xdr:rowOff>
    </xdr:to>
    <xdr:sp macro="" textlink="">
      <xdr:nvSpPr>
        <xdr:cNvPr id="36239" name="AutoShape 1" hidden="1"/>
        <xdr:cNvSpPr>
          <a:spLocks noChangeAspect="1" noChangeArrowheads="1"/>
        </xdr:cNvSpPr>
      </xdr:nvSpPr>
      <xdr:spPr bwMode="auto">
        <a:xfrm>
          <a:off x="1423358" y="603849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40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41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44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45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246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247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24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624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6250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6251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252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25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2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62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625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6257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1759789</xdr:colOff>
      <xdr:row>4</xdr:row>
      <xdr:rowOff>241540</xdr:rowOff>
    </xdr:to>
    <xdr:sp macro="" textlink="">
      <xdr:nvSpPr>
        <xdr:cNvPr id="36258" name="AutoShape 1" hidden="1"/>
        <xdr:cNvSpPr>
          <a:spLocks noChangeAspect="1" noChangeArrowheads="1"/>
        </xdr:cNvSpPr>
      </xdr:nvSpPr>
      <xdr:spPr bwMode="auto">
        <a:xfrm>
          <a:off x="1423358" y="569343"/>
          <a:ext cx="175978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1664898</xdr:colOff>
      <xdr:row>4</xdr:row>
      <xdr:rowOff>276045</xdr:rowOff>
    </xdr:to>
    <xdr:sp macro="" textlink="">
      <xdr:nvSpPr>
        <xdr:cNvPr id="36266" name="AutoShape 1" hidden="1"/>
        <xdr:cNvSpPr>
          <a:spLocks noChangeAspect="1" noChangeArrowheads="1"/>
        </xdr:cNvSpPr>
      </xdr:nvSpPr>
      <xdr:spPr bwMode="auto">
        <a:xfrm>
          <a:off x="1423358" y="603849"/>
          <a:ext cx="16648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73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75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27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27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7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8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836762</xdr:colOff>
      <xdr:row>4</xdr:row>
      <xdr:rowOff>215660</xdr:rowOff>
    </xdr:to>
    <xdr:sp macro="" textlink="">
      <xdr:nvSpPr>
        <xdr:cNvPr id="36281" name="AutoShape 1" hidden="1"/>
        <xdr:cNvSpPr>
          <a:spLocks noChangeAspect="1" noChangeArrowheads="1"/>
        </xdr:cNvSpPr>
      </xdr:nvSpPr>
      <xdr:spPr bwMode="auto">
        <a:xfrm>
          <a:off x="5607170" y="552091"/>
          <a:ext cx="836762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288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8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290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29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2018581</xdr:colOff>
      <xdr:row>4</xdr:row>
      <xdr:rowOff>241540</xdr:rowOff>
    </xdr:to>
    <xdr:sp macro="" textlink="">
      <xdr:nvSpPr>
        <xdr:cNvPr id="36292" name="AutoShape 1" hidden="1"/>
        <xdr:cNvSpPr>
          <a:spLocks noChangeAspect="1" noChangeArrowheads="1"/>
        </xdr:cNvSpPr>
      </xdr:nvSpPr>
      <xdr:spPr bwMode="auto">
        <a:xfrm>
          <a:off x="1423358" y="569343"/>
          <a:ext cx="20185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1664898</xdr:colOff>
      <xdr:row>4</xdr:row>
      <xdr:rowOff>241540</xdr:rowOff>
    </xdr:to>
    <xdr:sp macro="" textlink="">
      <xdr:nvSpPr>
        <xdr:cNvPr id="36293" name="AutoShape 1" hidden="1"/>
        <xdr:cNvSpPr>
          <a:spLocks noChangeAspect="1" noChangeArrowheads="1"/>
        </xdr:cNvSpPr>
      </xdr:nvSpPr>
      <xdr:spPr bwMode="auto">
        <a:xfrm>
          <a:off x="1423358" y="569343"/>
          <a:ext cx="16648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629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1664898</xdr:colOff>
      <xdr:row>4</xdr:row>
      <xdr:rowOff>241540</xdr:rowOff>
    </xdr:to>
    <xdr:sp macro="" textlink="">
      <xdr:nvSpPr>
        <xdr:cNvPr id="36295" name="AutoShape 1" hidden="1"/>
        <xdr:cNvSpPr>
          <a:spLocks noChangeAspect="1" noChangeArrowheads="1"/>
        </xdr:cNvSpPr>
      </xdr:nvSpPr>
      <xdr:spPr bwMode="auto">
        <a:xfrm>
          <a:off x="1423358" y="569343"/>
          <a:ext cx="16648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1759789</xdr:colOff>
      <xdr:row>4</xdr:row>
      <xdr:rowOff>241540</xdr:rowOff>
    </xdr:to>
    <xdr:sp macro="" textlink="">
      <xdr:nvSpPr>
        <xdr:cNvPr id="36296" name="AutoShape 1" hidden="1"/>
        <xdr:cNvSpPr>
          <a:spLocks noChangeAspect="1" noChangeArrowheads="1"/>
        </xdr:cNvSpPr>
      </xdr:nvSpPr>
      <xdr:spPr bwMode="auto">
        <a:xfrm>
          <a:off x="1423358" y="569343"/>
          <a:ext cx="175978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1664898</xdr:colOff>
      <xdr:row>4</xdr:row>
      <xdr:rowOff>276045</xdr:rowOff>
    </xdr:to>
    <xdr:sp macro="" textlink="">
      <xdr:nvSpPr>
        <xdr:cNvPr id="36297" name="AutoShape 1" hidden="1"/>
        <xdr:cNvSpPr>
          <a:spLocks noChangeAspect="1" noChangeArrowheads="1"/>
        </xdr:cNvSpPr>
      </xdr:nvSpPr>
      <xdr:spPr bwMode="auto">
        <a:xfrm>
          <a:off x="1423358" y="603849"/>
          <a:ext cx="16648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2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309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1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311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1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333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3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335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3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367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6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369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37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3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40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0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40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0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44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4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44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4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49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9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49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49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4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53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53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53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5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58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5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58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5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5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62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6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62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62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67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67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67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6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6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71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71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71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7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5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761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76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763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7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7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0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806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8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808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80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1777042</xdr:colOff>
      <xdr:row>4</xdr:row>
      <xdr:rowOff>241540</xdr:rowOff>
    </xdr:to>
    <xdr:sp macro="" textlink="">
      <xdr:nvSpPr>
        <xdr:cNvPr id="36810" name="AutoShape 1" hidden="1"/>
        <xdr:cNvSpPr>
          <a:spLocks noChangeAspect="1" noChangeArrowheads="1"/>
        </xdr:cNvSpPr>
      </xdr:nvSpPr>
      <xdr:spPr bwMode="auto">
        <a:xfrm>
          <a:off x="1423358" y="569343"/>
          <a:ext cx="177704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1742536</xdr:colOff>
      <xdr:row>4</xdr:row>
      <xdr:rowOff>276045</xdr:rowOff>
    </xdr:to>
    <xdr:sp macro="" textlink="">
      <xdr:nvSpPr>
        <xdr:cNvPr id="36811" name="AutoShape 1" hidden="1"/>
        <xdr:cNvSpPr>
          <a:spLocks noChangeAspect="1" noChangeArrowheads="1"/>
        </xdr:cNvSpPr>
      </xdr:nvSpPr>
      <xdr:spPr bwMode="auto">
        <a:xfrm>
          <a:off x="1423358" y="603849"/>
          <a:ext cx="1742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1742536</xdr:colOff>
      <xdr:row>4</xdr:row>
      <xdr:rowOff>241540</xdr:rowOff>
    </xdr:to>
    <xdr:sp macro="" textlink="">
      <xdr:nvSpPr>
        <xdr:cNvPr id="36812" name="AutoShape 1" hidden="1"/>
        <xdr:cNvSpPr>
          <a:spLocks noChangeAspect="1" noChangeArrowheads="1"/>
        </xdr:cNvSpPr>
      </xdr:nvSpPr>
      <xdr:spPr bwMode="auto">
        <a:xfrm>
          <a:off x="1423358" y="569343"/>
          <a:ext cx="1742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1742536</xdr:colOff>
      <xdr:row>4</xdr:row>
      <xdr:rowOff>241540</xdr:rowOff>
    </xdr:to>
    <xdr:sp macro="" textlink="">
      <xdr:nvSpPr>
        <xdr:cNvPr id="36813" name="AutoShape 1" hidden="1"/>
        <xdr:cNvSpPr>
          <a:spLocks noChangeAspect="1" noChangeArrowheads="1"/>
        </xdr:cNvSpPr>
      </xdr:nvSpPr>
      <xdr:spPr bwMode="auto">
        <a:xfrm>
          <a:off x="1423358" y="569343"/>
          <a:ext cx="1742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1777042</xdr:colOff>
      <xdr:row>4</xdr:row>
      <xdr:rowOff>241540</xdr:rowOff>
    </xdr:to>
    <xdr:sp macro="" textlink="">
      <xdr:nvSpPr>
        <xdr:cNvPr id="36814" name="AutoShape 1" hidden="1"/>
        <xdr:cNvSpPr>
          <a:spLocks noChangeAspect="1" noChangeArrowheads="1"/>
        </xdr:cNvSpPr>
      </xdr:nvSpPr>
      <xdr:spPr bwMode="auto">
        <a:xfrm>
          <a:off x="1423358" y="569343"/>
          <a:ext cx="177704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1742536</xdr:colOff>
      <xdr:row>4</xdr:row>
      <xdr:rowOff>276045</xdr:rowOff>
    </xdr:to>
    <xdr:sp macro="" textlink="">
      <xdr:nvSpPr>
        <xdr:cNvPr id="36815" name="AutoShape 1" hidden="1"/>
        <xdr:cNvSpPr>
          <a:spLocks noChangeAspect="1" noChangeArrowheads="1"/>
        </xdr:cNvSpPr>
      </xdr:nvSpPr>
      <xdr:spPr bwMode="auto">
        <a:xfrm>
          <a:off x="1423358" y="603849"/>
          <a:ext cx="1742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4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5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857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85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859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86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6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7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8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89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902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0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904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0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0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1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2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7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8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39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0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1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2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3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4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5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1518249</xdr:colOff>
      <xdr:row>4</xdr:row>
      <xdr:rowOff>241540</xdr:rowOff>
    </xdr:to>
    <xdr:sp macro="" textlink="">
      <xdr:nvSpPr>
        <xdr:cNvPr id="36946" name="AutoShape 1" hidden="1"/>
        <xdr:cNvSpPr>
          <a:spLocks noChangeAspect="1" noChangeArrowheads="1"/>
        </xdr:cNvSpPr>
      </xdr:nvSpPr>
      <xdr:spPr bwMode="auto">
        <a:xfrm>
          <a:off x="1423358" y="569343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1613140</xdr:colOff>
      <xdr:row>4</xdr:row>
      <xdr:rowOff>241540</xdr:rowOff>
    </xdr:to>
    <xdr:sp macro="" textlink="">
      <xdr:nvSpPr>
        <xdr:cNvPr id="36947" name="AutoShape 1" hidden="1"/>
        <xdr:cNvSpPr>
          <a:spLocks noChangeAspect="1" noChangeArrowheads="1"/>
        </xdr:cNvSpPr>
      </xdr:nvSpPr>
      <xdr:spPr bwMode="auto">
        <a:xfrm>
          <a:off x="1423358" y="569343"/>
          <a:ext cx="16131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4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1518249</xdr:colOff>
      <xdr:row>4</xdr:row>
      <xdr:rowOff>276045</xdr:rowOff>
    </xdr:to>
    <xdr:sp macro="" textlink="">
      <xdr:nvSpPr>
        <xdr:cNvPr id="36949" name="AutoShape 1" hidden="1"/>
        <xdr:cNvSpPr>
          <a:spLocks noChangeAspect="1" noChangeArrowheads="1"/>
        </xdr:cNvSpPr>
      </xdr:nvSpPr>
      <xdr:spPr bwMode="auto">
        <a:xfrm>
          <a:off x="1423358" y="603849"/>
          <a:ext cx="1518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5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5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5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5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5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6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6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6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6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6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6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6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6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6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7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7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7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7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8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8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8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8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8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8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8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8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8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8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9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9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9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9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9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9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699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9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699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699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0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0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0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0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0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0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0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0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0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1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1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1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1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1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1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1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1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2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2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2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2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2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2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2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2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2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3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3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3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3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3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3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3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3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4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4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4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4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4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4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4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4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4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4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5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5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5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5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5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5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5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5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5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5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6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6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6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6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6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6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6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6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6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6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7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7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7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7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7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7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7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7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7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7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8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8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8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8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8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8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8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8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8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8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9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9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9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9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9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9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09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9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09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09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0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0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0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0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0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0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0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0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0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1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1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1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1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1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1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158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5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1509623</xdr:colOff>
      <xdr:row>4</xdr:row>
      <xdr:rowOff>293298</xdr:rowOff>
    </xdr:to>
    <xdr:sp macro="" textlink="">
      <xdr:nvSpPr>
        <xdr:cNvPr id="37160" name="AutoShape 1" hidden="1"/>
        <xdr:cNvSpPr>
          <a:spLocks noChangeAspect="1" noChangeArrowheads="1"/>
        </xdr:cNvSpPr>
      </xdr:nvSpPr>
      <xdr:spPr bwMode="auto">
        <a:xfrm>
          <a:off x="1423358" y="621102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6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6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6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1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3716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6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3716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905774</xdr:colOff>
      <xdr:row>4</xdr:row>
      <xdr:rowOff>215660</xdr:rowOff>
    </xdr:to>
    <xdr:sp macro="" textlink="">
      <xdr:nvSpPr>
        <xdr:cNvPr id="37168" name="AutoShape 1" hidden="1"/>
        <xdr:cNvSpPr>
          <a:spLocks noChangeAspect="1" noChangeArrowheads="1"/>
        </xdr:cNvSpPr>
      </xdr:nvSpPr>
      <xdr:spPr bwMode="auto">
        <a:xfrm>
          <a:off x="5607170" y="552091"/>
          <a:ext cx="905773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836762</xdr:colOff>
      <xdr:row>4</xdr:row>
      <xdr:rowOff>293298</xdr:rowOff>
    </xdr:to>
    <xdr:sp macro="" textlink="">
      <xdr:nvSpPr>
        <xdr:cNvPr id="37169" name="AutoShape 1" hidden="1"/>
        <xdr:cNvSpPr>
          <a:spLocks noChangeAspect="1" noChangeArrowheads="1"/>
        </xdr:cNvSpPr>
      </xdr:nvSpPr>
      <xdr:spPr bwMode="auto">
        <a:xfrm>
          <a:off x="5607170" y="621102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1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1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1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1604513</xdr:colOff>
      <xdr:row>4</xdr:row>
      <xdr:rowOff>215660</xdr:rowOff>
    </xdr:to>
    <xdr:sp macro="" textlink="">
      <xdr:nvSpPr>
        <xdr:cNvPr id="37243" name="AutoShape 1" hidden="1"/>
        <xdr:cNvSpPr>
          <a:spLocks noChangeAspect="1" noChangeArrowheads="1"/>
        </xdr:cNvSpPr>
      </xdr:nvSpPr>
      <xdr:spPr bwMode="auto">
        <a:xfrm>
          <a:off x="1423358" y="552091"/>
          <a:ext cx="160451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4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4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4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4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4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4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5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5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5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5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5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5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5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5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6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6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6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6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6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6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6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6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7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7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7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7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7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7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7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7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8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8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8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8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28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28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28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8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8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29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29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29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29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2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33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33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33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3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38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3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38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3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3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42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4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42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42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47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47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47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4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4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51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51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51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5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56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56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56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5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5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06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6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0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60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2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5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65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53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376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5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5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5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5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5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6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6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6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6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6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6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6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6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7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7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7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7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7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7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7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7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8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8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8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8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8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8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8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8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9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9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9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9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69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69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69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69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69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6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0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0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0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0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0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0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0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0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0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1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1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1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1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1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1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1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1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2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2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2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2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2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2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2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2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3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3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3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3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3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3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3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3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4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4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4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4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4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4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4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4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5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5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5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5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5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5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5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5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5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6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6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6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6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6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6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6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6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6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7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7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7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7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7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7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7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7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8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8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8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8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8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8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8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8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79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9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79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9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9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7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79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79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79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0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0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0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0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0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0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0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0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1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1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1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1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1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1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1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1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1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2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2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2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2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25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2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2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2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2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3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3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250166</xdr:rowOff>
    </xdr:from>
    <xdr:to>
      <xdr:col>2</xdr:col>
      <xdr:colOff>1509623</xdr:colOff>
      <xdr:row>4</xdr:row>
      <xdr:rowOff>232913</xdr:rowOff>
    </xdr:to>
    <xdr:sp macro="" textlink="">
      <xdr:nvSpPr>
        <xdr:cNvPr id="37834" name="AutoShape 1" hidden="1"/>
        <xdr:cNvSpPr>
          <a:spLocks noChangeAspect="1" noChangeArrowheads="1"/>
        </xdr:cNvSpPr>
      </xdr:nvSpPr>
      <xdr:spPr bwMode="auto">
        <a:xfrm>
          <a:off x="1423358" y="560717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35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36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37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3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3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4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41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42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4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4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47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48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4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5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51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52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53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54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57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58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59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60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6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3786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1526875</xdr:colOff>
      <xdr:row>4</xdr:row>
      <xdr:rowOff>241540</xdr:rowOff>
    </xdr:to>
    <xdr:sp macro="" textlink="">
      <xdr:nvSpPr>
        <xdr:cNvPr id="37863" name="AutoShape 1" hidden="1"/>
        <xdr:cNvSpPr>
          <a:spLocks noChangeAspect="1" noChangeArrowheads="1"/>
        </xdr:cNvSpPr>
      </xdr:nvSpPr>
      <xdr:spPr bwMode="auto">
        <a:xfrm>
          <a:off x="1423358" y="569343"/>
          <a:ext cx="15268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1431985</xdr:colOff>
      <xdr:row>4</xdr:row>
      <xdr:rowOff>276045</xdr:rowOff>
    </xdr:to>
    <xdr:sp macro="" textlink="">
      <xdr:nvSpPr>
        <xdr:cNvPr id="37864" name="AutoShape 1" hidden="1"/>
        <xdr:cNvSpPr>
          <a:spLocks noChangeAspect="1" noChangeArrowheads="1"/>
        </xdr:cNvSpPr>
      </xdr:nvSpPr>
      <xdr:spPr bwMode="auto">
        <a:xfrm>
          <a:off x="1423358" y="603849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65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66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378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1604513</xdr:colOff>
      <xdr:row>4</xdr:row>
      <xdr:rowOff>241540</xdr:rowOff>
    </xdr:to>
    <xdr:sp macro="" textlink="">
      <xdr:nvSpPr>
        <xdr:cNvPr id="37869" name="AutoShape 1" hidden="1"/>
        <xdr:cNvSpPr>
          <a:spLocks noChangeAspect="1" noChangeArrowheads="1"/>
        </xdr:cNvSpPr>
      </xdr:nvSpPr>
      <xdr:spPr bwMode="auto">
        <a:xfrm>
          <a:off x="1423358" y="569343"/>
          <a:ext cx="16045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1509623</xdr:colOff>
      <xdr:row>4</xdr:row>
      <xdr:rowOff>276045</xdr:rowOff>
    </xdr:to>
    <xdr:sp macro="" textlink="">
      <xdr:nvSpPr>
        <xdr:cNvPr id="37870" name="AutoShape 1" hidden="1"/>
        <xdr:cNvSpPr>
          <a:spLocks noChangeAspect="1" noChangeArrowheads="1"/>
        </xdr:cNvSpPr>
      </xdr:nvSpPr>
      <xdr:spPr bwMode="auto">
        <a:xfrm>
          <a:off x="1423358" y="603849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1052423</xdr:colOff>
      <xdr:row>4</xdr:row>
      <xdr:rowOff>293298</xdr:rowOff>
    </xdr:to>
    <xdr:sp macro="" textlink="">
      <xdr:nvSpPr>
        <xdr:cNvPr id="37871" name="AutoShape 1" hidden="1"/>
        <xdr:cNvSpPr>
          <a:spLocks noChangeAspect="1" noChangeArrowheads="1"/>
        </xdr:cNvSpPr>
      </xdr:nvSpPr>
      <xdr:spPr bwMode="auto">
        <a:xfrm>
          <a:off x="1423358" y="621102"/>
          <a:ext cx="10524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1121434</xdr:colOff>
      <xdr:row>4</xdr:row>
      <xdr:rowOff>293298</xdr:rowOff>
    </xdr:to>
    <xdr:sp macro="" textlink="">
      <xdr:nvSpPr>
        <xdr:cNvPr id="37872" name="AutoShape 1" hidden="1"/>
        <xdr:cNvSpPr>
          <a:spLocks noChangeAspect="1" noChangeArrowheads="1"/>
        </xdr:cNvSpPr>
      </xdr:nvSpPr>
      <xdr:spPr bwMode="auto">
        <a:xfrm>
          <a:off x="1423358" y="621102"/>
          <a:ext cx="11214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87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87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87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87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7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7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87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88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88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883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8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89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0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1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1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1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1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3001992</xdr:colOff>
      <xdr:row>4</xdr:row>
      <xdr:rowOff>215660</xdr:rowOff>
    </xdr:to>
    <xdr:sp macro="" textlink="">
      <xdr:nvSpPr>
        <xdr:cNvPr id="37921" name="AutoShape 1" hidden="1"/>
        <xdr:cNvSpPr>
          <a:spLocks noChangeAspect="1" noChangeArrowheads="1"/>
        </xdr:cNvSpPr>
      </xdr:nvSpPr>
      <xdr:spPr bwMode="auto">
        <a:xfrm>
          <a:off x="1423358" y="552091"/>
          <a:ext cx="3001993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2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3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7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8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49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0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1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2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5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7956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5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5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5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6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6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66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67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6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70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71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7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7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74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75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7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7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78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79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82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83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86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8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8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9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9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9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9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9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9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9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799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799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799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0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0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0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0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0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0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0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0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0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0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1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1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1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1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1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1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1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1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1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1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2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2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2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2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2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2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2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2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2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2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3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3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3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3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3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3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3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3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3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3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4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4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4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4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4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4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4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4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4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4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5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5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5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5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5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5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5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5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5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5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6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6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6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6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6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6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6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6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6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6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7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7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7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7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7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7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7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7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7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7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8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8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8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8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8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8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8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8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8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8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9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9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9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9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9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9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9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09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09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09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0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0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0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03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04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05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06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07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08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09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10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11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12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13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14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1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1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1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1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1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2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21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22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8123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3209026</xdr:colOff>
      <xdr:row>4</xdr:row>
      <xdr:rowOff>241540</xdr:rowOff>
    </xdr:to>
    <xdr:sp macro="" textlink="">
      <xdr:nvSpPr>
        <xdr:cNvPr id="38124" name="AutoShape 1" hidden="1"/>
        <xdr:cNvSpPr>
          <a:spLocks noChangeAspect="1" noChangeArrowheads="1"/>
        </xdr:cNvSpPr>
      </xdr:nvSpPr>
      <xdr:spPr bwMode="auto">
        <a:xfrm>
          <a:off x="1423358" y="569343"/>
          <a:ext cx="320902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25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26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3096883</xdr:colOff>
      <xdr:row>4</xdr:row>
      <xdr:rowOff>241540</xdr:rowOff>
    </xdr:to>
    <xdr:sp macro="" textlink="">
      <xdr:nvSpPr>
        <xdr:cNvPr id="38127" name="AutoShape 1" hidden="1"/>
        <xdr:cNvSpPr>
          <a:spLocks noChangeAspect="1" noChangeArrowheads="1"/>
        </xdr:cNvSpPr>
      </xdr:nvSpPr>
      <xdr:spPr bwMode="auto">
        <a:xfrm>
          <a:off x="1423358" y="569343"/>
          <a:ext cx="309688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3001992</xdr:colOff>
      <xdr:row>4</xdr:row>
      <xdr:rowOff>276045</xdr:rowOff>
    </xdr:to>
    <xdr:sp macro="" textlink="">
      <xdr:nvSpPr>
        <xdr:cNvPr id="38128" name="AutoShape 1" hidden="1"/>
        <xdr:cNvSpPr>
          <a:spLocks noChangeAspect="1" noChangeArrowheads="1"/>
        </xdr:cNvSpPr>
      </xdr:nvSpPr>
      <xdr:spPr bwMode="auto">
        <a:xfrm>
          <a:off x="1423358" y="603849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29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3001992</xdr:colOff>
      <xdr:row>4</xdr:row>
      <xdr:rowOff>241540</xdr:rowOff>
    </xdr:to>
    <xdr:sp macro="" textlink="">
      <xdr:nvSpPr>
        <xdr:cNvPr id="38130" name="AutoShape 1" hidden="1"/>
        <xdr:cNvSpPr>
          <a:spLocks noChangeAspect="1" noChangeArrowheads="1"/>
        </xdr:cNvSpPr>
      </xdr:nvSpPr>
      <xdr:spPr bwMode="auto">
        <a:xfrm>
          <a:off x="1423358" y="569343"/>
          <a:ext cx="30019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3096883</xdr:colOff>
      <xdr:row>4</xdr:row>
      <xdr:rowOff>215660</xdr:rowOff>
    </xdr:to>
    <xdr:sp macro="" textlink="">
      <xdr:nvSpPr>
        <xdr:cNvPr id="38131" name="AutoShape 1" hidden="1"/>
        <xdr:cNvSpPr>
          <a:spLocks noChangeAspect="1" noChangeArrowheads="1"/>
        </xdr:cNvSpPr>
      </xdr:nvSpPr>
      <xdr:spPr bwMode="auto">
        <a:xfrm>
          <a:off x="1423358" y="552091"/>
          <a:ext cx="309688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2984740</xdr:colOff>
      <xdr:row>4</xdr:row>
      <xdr:rowOff>293298</xdr:rowOff>
    </xdr:to>
    <xdr:sp macro="" textlink="">
      <xdr:nvSpPr>
        <xdr:cNvPr id="38132" name="AutoShape 1" hidden="1"/>
        <xdr:cNvSpPr>
          <a:spLocks noChangeAspect="1" noChangeArrowheads="1"/>
        </xdr:cNvSpPr>
      </xdr:nvSpPr>
      <xdr:spPr bwMode="auto">
        <a:xfrm>
          <a:off x="1423358" y="621102"/>
          <a:ext cx="29847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3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4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5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6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7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8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39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0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1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2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3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4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5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6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7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8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49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0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1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2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3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4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5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6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7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8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59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0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1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2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3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4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5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6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7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8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69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70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71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0</xdr:colOff>
      <xdr:row>1</xdr:row>
      <xdr:rowOff>258792</xdr:rowOff>
    </xdr:from>
    <xdr:to>
      <xdr:col>33</xdr:col>
      <xdr:colOff>224287</xdr:colOff>
      <xdr:row>4</xdr:row>
      <xdr:rowOff>241540</xdr:rowOff>
    </xdr:to>
    <xdr:sp macro="" textlink="">
      <xdr:nvSpPr>
        <xdr:cNvPr id="38172" name="AutoShape 1" hidden="1"/>
        <xdr:cNvSpPr>
          <a:spLocks noChangeAspect="1" noChangeArrowheads="1"/>
        </xdr:cNvSpPr>
      </xdr:nvSpPr>
      <xdr:spPr bwMode="auto">
        <a:xfrm>
          <a:off x="33970823" y="569343"/>
          <a:ext cx="33297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17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17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17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17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7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7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17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18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18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183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8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19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0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1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1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1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1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2993366</xdr:colOff>
      <xdr:row>4</xdr:row>
      <xdr:rowOff>215660</xdr:rowOff>
    </xdr:to>
    <xdr:sp macro="" textlink="">
      <xdr:nvSpPr>
        <xdr:cNvPr id="38221" name="AutoShape 1" hidden="1"/>
        <xdr:cNvSpPr>
          <a:spLocks noChangeAspect="1" noChangeArrowheads="1"/>
        </xdr:cNvSpPr>
      </xdr:nvSpPr>
      <xdr:spPr bwMode="auto">
        <a:xfrm>
          <a:off x="1423358" y="552091"/>
          <a:ext cx="2993367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2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3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7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8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49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0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1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2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5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256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5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5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5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6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6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66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67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6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70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71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7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7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74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75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7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7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78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79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82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83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86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8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8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9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9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9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9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9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9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9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29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29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29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0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0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0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0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0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0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0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0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0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0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1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1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1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1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1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1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1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1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1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1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2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2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2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2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2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2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2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2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2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2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3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3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3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3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3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3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3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3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3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3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4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4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4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4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4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4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4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4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4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4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5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5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5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5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5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5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5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5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5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5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6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6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6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6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6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6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6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6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6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6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7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7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7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7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7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7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7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7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7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7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8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8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8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8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8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8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8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8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8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8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9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9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9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9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9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9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9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39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39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39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0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0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0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03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04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05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06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07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08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09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10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11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12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13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14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1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1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1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1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1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2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21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22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423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3200400</xdr:colOff>
      <xdr:row>4</xdr:row>
      <xdr:rowOff>241540</xdr:rowOff>
    </xdr:to>
    <xdr:sp macro="" textlink="">
      <xdr:nvSpPr>
        <xdr:cNvPr id="38424" name="AutoShape 1" hidden="1"/>
        <xdr:cNvSpPr>
          <a:spLocks noChangeAspect="1" noChangeArrowheads="1"/>
        </xdr:cNvSpPr>
      </xdr:nvSpPr>
      <xdr:spPr bwMode="auto">
        <a:xfrm>
          <a:off x="1423358" y="569343"/>
          <a:ext cx="320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25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26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3088257</xdr:colOff>
      <xdr:row>4</xdr:row>
      <xdr:rowOff>241540</xdr:rowOff>
    </xdr:to>
    <xdr:sp macro="" textlink="">
      <xdr:nvSpPr>
        <xdr:cNvPr id="38427" name="AutoShape 1" hidden="1"/>
        <xdr:cNvSpPr>
          <a:spLocks noChangeAspect="1" noChangeArrowheads="1"/>
        </xdr:cNvSpPr>
      </xdr:nvSpPr>
      <xdr:spPr bwMode="auto">
        <a:xfrm>
          <a:off x="1423358" y="569343"/>
          <a:ext cx="30882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2993366</xdr:colOff>
      <xdr:row>4</xdr:row>
      <xdr:rowOff>276045</xdr:rowOff>
    </xdr:to>
    <xdr:sp macro="" textlink="">
      <xdr:nvSpPr>
        <xdr:cNvPr id="38428" name="AutoShape 1" hidden="1"/>
        <xdr:cNvSpPr>
          <a:spLocks noChangeAspect="1" noChangeArrowheads="1"/>
        </xdr:cNvSpPr>
      </xdr:nvSpPr>
      <xdr:spPr bwMode="auto">
        <a:xfrm>
          <a:off x="1423358" y="603849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29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2993366</xdr:colOff>
      <xdr:row>4</xdr:row>
      <xdr:rowOff>241540</xdr:rowOff>
    </xdr:to>
    <xdr:sp macro="" textlink="">
      <xdr:nvSpPr>
        <xdr:cNvPr id="38430" name="AutoShape 1" hidden="1"/>
        <xdr:cNvSpPr>
          <a:spLocks noChangeAspect="1" noChangeArrowheads="1"/>
        </xdr:cNvSpPr>
      </xdr:nvSpPr>
      <xdr:spPr bwMode="auto">
        <a:xfrm>
          <a:off x="1423358" y="569343"/>
          <a:ext cx="299336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3088257</xdr:colOff>
      <xdr:row>4</xdr:row>
      <xdr:rowOff>215660</xdr:rowOff>
    </xdr:to>
    <xdr:sp macro="" textlink="">
      <xdr:nvSpPr>
        <xdr:cNvPr id="38431" name="AutoShape 1" hidden="1"/>
        <xdr:cNvSpPr>
          <a:spLocks noChangeAspect="1" noChangeArrowheads="1"/>
        </xdr:cNvSpPr>
      </xdr:nvSpPr>
      <xdr:spPr bwMode="auto">
        <a:xfrm>
          <a:off x="1423358" y="552091"/>
          <a:ext cx="3088257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843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8434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8435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844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45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5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45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6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846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3846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1069675</xdr:colOff>
      <xdr:row>4</xdr:row>
      <xdr:rowOff>241540</xdr:rowOff>
    </xdr:to>
    <xdr:sp macro="" textlink="">
      <xdr:nvSpPr>
        <xdr:cNvPr id="38463" name="AutoShape 1" hidden="1"/>
        <xdr:cNvSpPr>
          <a:spLocks noChangeAspect="1" noChangeArrowheads="1"/>
        </xdr:cNvSpPr>
      </xdr:nvSpPr>
      <xdr:spPr bwMode="auto">
        <a:xfrm>
          <a:off x="1423358" y="569343"/>
          <a:ext cx="106967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6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974785</xdr:colOff>
      <xdr:row>4</xdr:row>
      <xdr:rowOff>276045</xdr:rowOff>
    </xdr:to>
    <xdr:sp macro="" textlink="">
      <xdr:nvSpPr>
        <xdr:cNvPr id="38465" name="AutoShape 1" hidden="1"/>
        <xdr:cNvSpPr>
          <a:spLocks noChangeAspect="1" noChangeArrowheads="1"/>
        </xdr:cNvSpPr>
      </xdr:nvSpPr>
      <xdr:spPr bwMode="auto">
        <a:xfrm>
          <a:off x="1423358" y="603849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6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47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7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47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7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146649</xdr:colOff>
      <xdr:row>4</xdr:row>
      <xdr:rowOff>241540</xdr:rowOff>
    </xdr:to>
    <xdr:sp macro="" textlink="">
      <xdr:nvSpPr>
        <xdr:cNvPr id="38476" name="AutoShape 1" hidden="1"/>
        <xdr:cNvSpPr>
          <a:spLocks noChangeAspect="1" noChangeArrowheads="1"/>
        </xdr:cNvSpPr>
      </xdr:nvSpPr>
      <xdr:spPr bwMode="auto">
        <a:xfrm>
          <a:off x="6788989" y="569343"/>
          <a:ext cx="25102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847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2355011</xdr:colOff>
      <xdr:row>4</xdr:row>
      <xdr:rowOff>276045</xdr:rowOff>
    </xdr:to>
    <xdr:sp macro="" textlink="">
      <xdr:nvSpPr>
        <xdr:cNvPr id="38478" name="AutoShape 1" hidden="1"/>
        <xdr:cNvSpPr>
          <a:spLocks noChangeAspect="1" noChangeArrowheads="1"/>
        </xdr:cNvSpPr>
      </xdr:nvSpPr>
      <xdr:spPr bwMode="auto">
        <a:xfrm>
          <a:off x="1423358" y="603849"/>
          <a:ext cx="23550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847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848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848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49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9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49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49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4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51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1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51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2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55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5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55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5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5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59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9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59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59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64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64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64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64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68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68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68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68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6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73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73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73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73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77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77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77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77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7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82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82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82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82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86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86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86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86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8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91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91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91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91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895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95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895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895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89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0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00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0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00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0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0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0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1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5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05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5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05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5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5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5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5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6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6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6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6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6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6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6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6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7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7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7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7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7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7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7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7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8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8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8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8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8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8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8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8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0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9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9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9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9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9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09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09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09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09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09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0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0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0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0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0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0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0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0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1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1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1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1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1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1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1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1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2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2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2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2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2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2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2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2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3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3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3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3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3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3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3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3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4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4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4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4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4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4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4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4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5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5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5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5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5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5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5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5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5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5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6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6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6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6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6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6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6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6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7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7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7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7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7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7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7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7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8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8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8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8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8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8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8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8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9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19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19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19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9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9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1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19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19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0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0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0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0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0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0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0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0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1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1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1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1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1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1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1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1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1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1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2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2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2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2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2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2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2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2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3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3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3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3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3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3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3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3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4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4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4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4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4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4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4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4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5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5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5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5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5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5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5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5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6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6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6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6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6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6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6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6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7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7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7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7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7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7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7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7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7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7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8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8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8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8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8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8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8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1897811</xdr:colOff>
      <xdr:row>14</xdr:row>
      <xdr:rowOff>301925</xdr:rowOff>
    </xdr:to>
    <xdr:sp macro="" textlink="">
      <xdr:nvSpPr>
        <xdr:cNvPr id="39289" name="AutoShape 1" hidden="1"/>
        <xdr:cNvSpPr>
          <a:spLocks noChangeAspect="1" noChangeArrowheads="1"/>
        </xdr:cNvSpPr>
      </xdr:nvSpPr>
      <xdr:spPr bwMode="auto">
        <a:xfrm>
          <a:off x="1423358" y="3726611"/>
          <a:ext cx="1897812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9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9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2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29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29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29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29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9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29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0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0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0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0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0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0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0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0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1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1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1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1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1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1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1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1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2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2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2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2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2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2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2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2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3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3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3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3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3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3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3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3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4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4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4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4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4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4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4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4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4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4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5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5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5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5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5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5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5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5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6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6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6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6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6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6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6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6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7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7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7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7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7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7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7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7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8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8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8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8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8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8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8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8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9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9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9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39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39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39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39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39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3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0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0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0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0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0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0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0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0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0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0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1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1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1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1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1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1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1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1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2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2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2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2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2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2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2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2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3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3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3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3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3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3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3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3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4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4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4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4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4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4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4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4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5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5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5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5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5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5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5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5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6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6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6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6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6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6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6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6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6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6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7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7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7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7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7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7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7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7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8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8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8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8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86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87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8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48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9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91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9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93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4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49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497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49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49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50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50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02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503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0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50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0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50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9510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1906438</xdr:colOff>
      <xdr:row>4</xdr:row>
      <xdr:rowOff>276045</xdr:rowOff>
    </xdr:to>
    <xdr:sp macro="" textlink="">
      <xdr:nvSpPr>
        <xdr:cNvPr id="39511" name="AutoShape 1" hidden="1"/>
        <xdr:cNvSpPr>
          <a:spLocks noChangeAspect="1" noChangeArrowheads="1"/>
        </xdr:cNvSpPr>
      </xdr:nvSpPr>
      <xdr:spPr bwMode="auto">
        <a:xfrm>
          <a:off x="1423358" y="603849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1906438</xdr:colOff>
      <xdr:row>4</xdr:row>
      <xdr:rowOff>241540</xdr:rowOff>
    </xdr:to>
    <xdr:sp macro="" textlink="">
      <xdr:nvSpPr>
        <xdr:cNvPr id="39512" name="AutoShape 1" hidden="1"/>
        <xdr:cNvSpPr>
          <a:spLocks noChangeAspect="1" noChangeArrowheads="1"/>
        </xdr:cNvSpPr>
      </xdr:nvSpPr>
      <xdr:spPr bwMode="auto">
        <a:xfrm>
          <a:off x="1423358" y="569343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1906438</xdr:colOff>
      <xdr:row>4</xdr:row>
      <xdr:rowOff>241540</xdr:rowOff>
    </xdr:to>
    <xdr:sp macro="" textlink="">
      <xdr:nvSpPr>
        <xdr:cNvPr id="39513" name="AutoShape 1" hidden="1"/>
        <xdr:cNvSpPr>
          <a:spLocks noChangeAspect="1" noChangeArrowheads="1"/>
        </xdr:cNvSpPr>
      </xdr:nvSpPr>
      <xdr:spPr bwMode="auto">
        <a:xfrm>
          <a:off x="1423358" y="569343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9514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1906438</xdr:colOff>
      <xdr:row>4</xdr:row>
      <xdr:rowOff>276045</xdr:rowOff>
    </xdr:to>
    <xdr:sp macro="" textlink="">
      <xdr:nvSpPr>
        <xdr:cNvPr id="39515" name="AutoShape 1" hidden="1"/>
        <xdr:cNvSpPr>
          <a:spLocks noChangeAspect="1" noChangeArrowheads="1"/>
        </xdr:cNvSpPr>
      </xdr:nvSpPr>
      <xdr:spPr bwMode="auto">
        <a:xfrm>
          <a:off x="1423358" y="603849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16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1932317</xdr:colOff>
      <xdr:row>4</xdr:row>
      <xdr:rowOff>276045</xdr:rowOff>
    </xdr:to>
    <xdr:sp macro="" textlink="">
      <xdr:nvSpPr>
        <xdr:cNvPr id="39517" name="AutoShape 1" hidden="1"/>
        <xdr:cNvSpPr>
          <a:spLocks noChangeAspect="1" noChangeArrowheads="1"/>
        </xdr:cNvSpPr>
      </xdr:nvSpPr>
      <xdr:spPr bwMode="auto">
        <a:xfrm>
          <a:off x="1423358" y="603849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1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1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2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1932317</xdr:colOff>
      <xdr:row>4</xdr:row>
      <xdr:rowOff>276045</xdr:rowOff>
    </xdr:to>
    <xdr:sp macro="" textlink="">
      <xdr:nvSpPr>
        <xdr:cNvPr id="39521" name="AutoShape 1" hidden="1"/>
        <xdr:cNvSpPr>
          <a:spLocks noChangeAspect="1" noChangeArrowheads="1"/>
        </xdr:cNvSpPr>
      </xdr:nvSpPr>
      <xdr:spPr bwMode="auto">
        <a:xfrm>
          <a:off x="1423358" y="603849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9522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1906438</xdr:colOff>
      <xdr:row>4</xdr:row>
      <xdr:rowOff>276045</xdr:rowOff>
    </xdr:to>
    <xdr:sp macro="" textlink="">
      <xdr:nvSpPr>
        <xdr:cNvPr id="39523" name="AutoShape 1" hidden="1"/>
        <xdr:cNvSpPr>
          <a:spLocks noChangeAspect="1" noChangeArrowheads="1"/>
        </xdr:cNvSpPr>
      </xdr:nvSpPr>
      <xdr:spPr bwMode="auto">
        <a:xfrm>
          <a:off x="1423358" y="603849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1906438</xdr:colOff>
      <xdr:row>4</xdr:row>
      <xdr:rowOff>241540</xdr:rowOff>
    </xdr:to>
    <xdr:sp macro="" textlink="">
      <xdr:nvSpPr>
        <xdr:cNvPr id="39524" name="AutoShape 1" hidden="1"/>
        <xdr:cNvSpPr>
          <a:spLocks noChangeAspect="1" noChangeArrowheads="1"/>
        </xdr:cNvSpPr>
      </xdr:nvSpPr>
      <xdr:spPr bwMode="auto">
        <a:xfrm>
          <a:off x="1423358" y="569343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1906438</xdr:colOff>
      <xdr:row>4</xdr:row>
      <xdr:rowOff>241540</xdr:rowOff>
    </xdr:to>
    <xdr:sp macro="" textlink="">
      <xdr:nvSpPr>
        <xdr:cNvPr id="39525" name="AutoShape 1" hidden="1"/>
        <xdr:cNvSpPr>
          <a:spLocks noChangeAspect="1" noChangeArrowheads="1"/>
        </xdr:cNvSpPr>
      </xdr:nvSpPr>
      <xdr:spPr bwMode="auto">
        <a:xfrm>
          <a:off x="1423358" y="569343"/>
          <a:ext cx="19064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1940943</xdr:colOff>
      <xdr:row>4</xdr:row>
      <xdr:rowOff>241540</xdr:rowOff>
    </xdr:to>
    <xdr:sp macro="" textlink="">
      <xdr:nvSpPr>
        <xdr:cNvPr id="39526" name="AutoShape 1" hidden="1"/>
        <xdr:cNvSpPr>
          <a:spLocks noChangeAspect="1" noChangeArrowheads="1"/>
        </xdr:cNvSpPr>
      </xdr:nvSpPr>
      <xdr:spPr bwMode="auto">
        <a:xfrm>
          <a:off x="1423358" y="569343"/>
          <a:ext cx="19409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207034</xdr:rowOff>
    </xdr:from>
    <xdr:to>
      <xdr:col>2</xdr:col>
      <xdr:colOff>1906438</xdr:colOff>
      <xdr:row>4</xdr:row>
      <xdr:rowOff>181155</xdr:rowOff>
    </xdr:to>
    <xdr:sp macro="" textlink="">
      <xdr:nvSpPr>
        <xdr:cNvPr id="39527" name="AutoShape 1" hidden="1"/>
        <xdr:cNvSpPr>
          <a:spLocks noChangeAspect="1" noChangeArrowheads="1"/>
        </xdr:cNvSpPr>
      </xdr:nvSpPr>
      <xdr:spPr bwMode="auto">
        <a:xfrm>
          <a:off x="1423358" y="517585"/>
          <a:ext cx="1906438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28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1932317</xdr:colOff>
      <xdr:row>4</xdr:row>
      <xdr:rowOff>276045</xdr:rowOff>
    </xdr:to>
    <xdr:sp macro="" textlink="">
      <xdr:nvSpPr>
        <xdr:cNvPr id="39529" name="AutoShape 1" hidden="1"/>
        <xdr:cNvSpPr>
          <a:spLocks noChangeAspect="1" noChangeArrowheads="1"/>
        </xdr:cNvSpPr>
      </xdr:nvSpPr>
      <xdr:spPr bwMode="auto">
        <a:xfrm>
          <a:off x="1423358" y="603849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30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3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3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1932317</xdr:colOff>
      <xdr:row>4</xdr:row>
      <xdr:rowOff>276045</xdr:rowOff>
    </xdr:to>
    <xdr:sp macro="" textlink="">
      <xdr:nvSpPr>
        <xdr:cNvPr id="39533" name="AutoShape 1" hidden="1"/>
        <xdr:cNvSpPr>
          <a:spLocks noChangeAspect="1" noChangeArrowheads="1"/>
        </xdr:cNvSpPr>
      </xdr:nvSpPr>
      <xdr:spPr bwMode="auto">
        <a:xfrm>
          <a:off x="1423358" y="603849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34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535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53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53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538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539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40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541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44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545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58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58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5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2009955</xdr:colOff>
      <xdr:row>4</xdr:row>
      <xdr:rowOff>215660</xdr:rowOff>
    </xdr:to>
    <xdr:sp macro="" textlink="">
      <xdr:nvSpPr>
        <xdr:cNvPr id="39619" name="AutoShape 1" hidden="1"/>
        <xdr:cNvSpPr>
          <a:spLocks noChangeAspect="1" noChangeArrowheads="1"/>
        </xdr:cNvSpPr>
      </xdr:nvSpPr>
      <xdr:spPr bwMode="auto">
        <a:xfrm>
          <a:off x="1423358" y="552091"/>
          <a:ext cx="200995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2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2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2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2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2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2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2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2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2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3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3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3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3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3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3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3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3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3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4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4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4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4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4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4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4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4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5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5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5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5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5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5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5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5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3966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3966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3966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6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6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66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66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66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67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6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71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71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71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71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75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75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75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76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7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80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0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80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0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84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4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84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5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89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9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89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89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8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2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93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93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93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94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4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6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7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39982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98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3998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3998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8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399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0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2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2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02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29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03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3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3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3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3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3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3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3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3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3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4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4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4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4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4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4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4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4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4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4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5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5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5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5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5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5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5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5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5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5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6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6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6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6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6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6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6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6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6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6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7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7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7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7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7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7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7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7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7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7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8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8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8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8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8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8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8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8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8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8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9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9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9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9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09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09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09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09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09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09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0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0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0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0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0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0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0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0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0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0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1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1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1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1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1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1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1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1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1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1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2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2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2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2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2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2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2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2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2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2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3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3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3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3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3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3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3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3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3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3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4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4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4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4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4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4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4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4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4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4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5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5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5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5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5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5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5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5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5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5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6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6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6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6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6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6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6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6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6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6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7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7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7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7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7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7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7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7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7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7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8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8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8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8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8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8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8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8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8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89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190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9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19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9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9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95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196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19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19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19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0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01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02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0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0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05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06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07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08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0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250166</xdr:rowOff>
    </xdr:from>
    <xdr:to>
      <xdr:col>2</xdr:col>
      <xdr:colOff>1923691</xdr:colOff>
      <xdr:row>4</xdr:row>
      <xdr:rowOff>232913</xdr:rowOff>
    </xdr:to>
    <xdr:sp macro="" textlink="">
      <xdr:nvSpPr>
        <xdr:cNvPr id="40210" name="AutoShape 1" hidden="1"/>
        <xdr:cNvSpPr>
          <a:spLocks noChangeAspect="1" noChangeArrowheads="1"/>
        </xdr:cNvSpPr>
      </xdr:nvSpPr>
      <xdr:spPr bwMode="auto">
        <a:xfrm>
          <a:off x="1423358" y="560717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11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12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13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14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1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1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17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18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19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20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2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2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23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24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25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26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27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28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29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30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31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32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33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34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35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36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37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1897811</xdr:colOff>
      <xdr:row>4</xdr:row>
      <xdr:rowOff>241540</xdr:rowOff>
    </xdr:to>
    <xdr:sp macro="" textlink="">
      <xdr:nvSpPr>
        <xdr:cNvPr id="40238" name="AutoShape 1" hidden="1"/>
        <xdr:cNvSpPr>
          <a:spLocks noChangeAspect="1" noChangeArrowheads="1"/>
        </xdr:cNvSpPr>
      </xdr:nvSpPr>
      <xdr:spPr bwMode="auto">
        <a:xfrm>
          <a:off x="1423358" y="569343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1932317</xdr:colOff>
      <xdr:row>4</xdr:row>
      <xdr:rowOff>241540</xdr:rowOff>
    </xdr:to>
    <xdr:sp macro="" textlink="">
      <xdr:nvSpPr>
        <xdr:cNvPr id="40239" name="AutoShape 1" hidden="1"/>
        <xdr:cNvSpPr>
          <a:spLocks noChangeAspect="1" noChangeArrowheads="1"/>
        </xdr:cNvSpPr>
      </xdr:nvSpPr>
      <xdr:spPr bwMode="auto">
        <a:xfrm>
          <a:off x="1423358" y="569343"/>
          <a:ext cx="19323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1897811</xdr:colOff>
      <xdr:row>4</xdr:row>
      <xdr:rowOff>276045</xdr:rowOff>
    </xdr:to>
    <xdr:sp macro="" textlink="">
      <xdr:nvSpPr>
        <xdr:cNvPr id="40240" name="AutoShape 1" hidden="1"/>
        <xdr:cNvSpPr>
          <a:spLocks noChangeAspect="1" noChangeArrowheads="1"/>
        </xdr:cNvSpPr>
      </xdr:nvSpPr>
      <xdr:spPr bwMode="auto">
        <a:xfrm>
          <a:off x="1423358" y="603849"/>
          <a:ext cx="18978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2009955</xdr:colOff>
      <xdr:row>4</xdr:row>
      <xdr:rowOff>241540</xdr:rowOff>
    </xdr:to>
    <xdr:sp macro="" textlink="">
      <xdr:nvSpPr>
        <xdr:cNvPr id="40241" name="AutoShape 1" hidden="1"/>
        <xdr:cNvSpPr>
          <a:spLocks noChangeAspect="1" noChangeArrowheads="1"/>
        </xdr:cNvSpPr>
      </xdr:nvSpPr>
      <xdr:spPr bwMode="auto">
        <a:xfrm>
          <a:off x="1423358" y="569343"/>
          <a:ext cx="20099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1923691</xdr:colOff>
      <xdr:row>4</xdr:row>
      <xdr:rowOff>276045</xdr:rowOff>
    </xdr:to>
    <xdr:sp macro="" textlink="">
      <xdr:nvSpPr>
        <xdr:cNvPr id="40242" name="AutoShape 1" hidden="1"/>
        <xdr:cNvSpPr>
          <a:spLocks noChangeAspect="1" noChangeArrowheads="1"/>
        </xdr:cNvSpPr>
      </xdr:nvSpPr>
      <xdr:spPr bwMode="auto">
        <a:xfrm>
          <a:off x="1423358" y="603849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43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1923691</xdr:colOff>
      <xdr:row>4</xdr:row>
      <xdr:rowOff>241540</xdr:rowOff>
    </xdr:to>
    <xdr:sp macro="" textlink="">
      <xdr:nvSpPr>
        <xdr:cNvPr id="40244" name="AutoShape 1" hidden="1"/>
        <xdr:cNvSpPr>
          <a:spLocks noChangeAspect="1" noChangeArrowheads="1"/>
        </xdr:cNvSpPr>
      </xdr:nvSpPr>
      <xdr:spPr bwMode="auto">
        <a:xfrm>
          <a:off x="1423358" y="569343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8626</xdr:rowOff>
    </xdr:from>
    <xdr:to>
      <xdr:col>2</xdr:col>
      <xdr:colOff>1923691</xdr:colOff>
      <xdr:row>4</xdr:row>
      <xdr:rowOff>301925</xdr:rowOff>
    </xdr:to>
    <xdr:sp macro="" textlink="">
      <xdr:nvSpPr>
        <xdr:cNvPr id="40245" name="AutoShape 1" hidden="1"/>
        <xdr:cNvSpPr>
          <a:spLocks noChangeAspect="1" noChangeArrowheads="1"/>
        </xdr:cNvSpPr>
      </xdr:nvSpPr>
      <xdr:spPr bwMode="auto">
        <a:xfrm>
          <a:off x="1423358" y="629728"/>
          <a:ext cx="192369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4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4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24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24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5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5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25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25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5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6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7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8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9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29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29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879894</xdr:colOff>
      <xdr:row>4</xdr:row>
      <xdr:rowOff>215660</xdr:rowOff>
    </xdr:to>
    <xdr:sp macro="" textlink="">
      <xdr:nvSpPr>
        <xdr:cNvPr id="40294" name="AutoShape 1" hidden="1"/>
        <xdr:cNvSpPr>
          <a:spLocks noChangeAspect="1" noChangeArrowheads="1"/>
        </xdr:cNvSpPr>
      </xdr:nvSpPr>
      <xdr:spPr bwMode="auto">
        <a:xfrm>
          <a:off x="5607170" y="552091"/>
          <a:ext cx="87989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29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0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1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0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1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2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3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4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5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8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329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3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3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3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3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39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40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4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4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43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44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4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4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47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48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4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5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51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52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5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5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55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56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5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5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59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6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6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6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6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6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7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7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7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7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7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7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7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7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7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7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8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8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8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8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8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9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9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9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9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9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9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9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39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39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39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0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0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0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0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0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1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1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1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1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1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1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1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1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1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1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2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2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2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2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2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3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3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3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3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3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3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3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3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3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3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4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4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4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4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4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5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5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5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5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5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5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5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5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5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5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6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6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6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6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6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7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7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7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7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7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7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76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77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78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79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0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1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82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83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4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5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86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87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8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9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9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9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9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494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495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496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974785</xdr:colOff>
      <xdr:row>4</xdr:row>
      <xdr:rowOff>241540</xdr:rowOff>
    </xdr:to>
    <xdr:sp macro="" textlink="">
      <xdr:nvSpPr>
        <xdr:cNvPr id="40497" name="AutoShape 1" hidden="1"/>
        <xdr:cNvSpPr>
          <a:spLocks noChangeAspect="1" noChangeArrowheads="1"/>
        </xdr:cNvSpPr>
      </xdr:nvSpPr>
      <xdr:spPr bwMode="auto">
        <a:xfrm>
          <a:off x="1423358" y="569343"/>
          <a:ext cx="9747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98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499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940279</xdr:colOff>
      <xdr:row>4</xdr:row>
      <xdr:rowOff>241540</xdr:rowOff>
    </xdr:to>
    <xdr:sp macro="" textlink="">
      <xdr:nvSpPr>
        <xdr:cNvPr id="40500" name="AutoShape 1" hidden="1"/>
        <xdr:cNvSpPr>
          <a:spLocks noChangeAspect="1" noChangeArrowheads="1"/>
        </xdr:cNvSpPr>
      </xdr:nvSpPr>
      <xdr:spPr bwMode="auto">
        <a:xfrm>
          <a:off x="1423358" y="569343"/>
          <a:ext cx="9402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879894</xdr:colOff>
      <xdr:row>4</xdr:row>
      <xdr:rowOff>276045</xdr:rowOff>
    </xdr:to>
    <xdr:sp macro="" textlink="">
      <xdr:nvSpPr>
        <xdr:cNvPr id="40501" name="AutoShape 1" hidden="1"/>
        <xdr:cNvSpPr>
          <a:spLocks noChangeAspect="1" noChangeArrowheads="1"/>
        </xdr:cNvSpPr>
      </xdr:nvSpPr>
      <xdr:spPr bwMode="auto">
        <a:xfrm>
          <a:off x="5607170" y="603849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502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879894</xdr:colOff>
      <xdr:row>4</xdr:row>
      <xdr:rowOff>241540</xdr:rowOff>
    </xdr:to>
    <xdr:sp macro="" textlink="">
      <xdr:nvSpPr>
        <xdr:cNvPr id="40503" name="AutoShape 1" hidden="1"/>
        <xdr:cNvSpPr>
          <a:spLocks noChangeAspect="1" noChangeArrowheads="1"/>
        </xdr:cNvSpPr>
      </xdr:nvSpPr>
      <xdr:spPr bwMode="auto">
        <a:xfrm>
          <a:off x="5607170" y="569343"/>
          <a:ext cx="8798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940279</xdr:colOff>
      <xdr:row>4</xdr:row>
      <xdr:rowOff>215660</xdr:rowOff>
    </xdr:to>
    <xdr:sp macro="" textlink="">
      <xdr:nvSpPr>
        <xdr:cNvPr id="40504" name="AutoShape 1" hidden="1"/>
        <xdr:cNvSpPr>
          <a:spLocks noChangeAspect="1" noChangeArrowheads="1"/>
        </xdr:cNvSpPr>
      </xdr:nvSpPr>
      <xdr:spPr bwMode="auto">
        <a:xfrm>
          <a:off x="1423358" y="552091"/>
          <a:ext cx="940280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862642</xdr:colOff>
      <xdr:row>4</xdr:row>
      <xdr:rowOff>293298</xdr:rowOff>
    </xdr:to>
    <xdr:sp macro="" textlink="">
      <xdr:nvSpPr>
        <xdr:cNvPr id="40505" name="AutoShape 1" hidden="1"/>
        <xdr:cNvSpPr>
          <a:spLocks noChangeAspect="1" noChangeArrowheads="1"/>
        </xdr:cNvSpPr>
      </xdr:nvSpPr>
      <xdr:spPr bwMode="auto">
        <a:xfrm>
          <a:off x="5607170" y="621102"/>
          <a:ext cx="86264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0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0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0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0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1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2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3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054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054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40548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1440611</xdr:colOff>
      <xdr:row>4</xdr:row>
      <xdr:rowOff>241540</xdr:rowOff>
    </xdr:to>
    <xdr:sp macro="" textlink="">
      <xdr:nvSpPr>
        <xdr:cNvPr id="40549" name="AutoShape 1" hidden="1"/>
        <xdr:cNvSpPr>
          <a:spLocks noChangeAspect="1" noChangeArrowheads="1"/>
        </xdr:cNvSpPr>
      </xdr:nvSpPr>
      <xdr:spPr bwMode="auto">
        <a:xfrm>
          <a:off x="1423358" y="569343"/>
          <a:ext cx="144061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0557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5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5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7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7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057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057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7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057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7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58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8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587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58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1708030</xdr:colOff>
      <xdr:row>4</xdr:row>
      <xdr:rowOff>241540</xdr:rowOff>
    </xdr:to>
    <xdr:sp macro="" textlink="">
      <xdr:nvSpPr>
        <xdr:cNvPr id="40589" name="AutoShape 1" hidden="1"/>
        <xdr:cNvSpPr>
          <a:spLocks noChangeAspect="1" noChangeArrowheads="1"/>
        </xdr:cNvSpPr>
      </xdr:nvSpPr>
      <xdr:spPr bwMode="auto">
        <a:xfrm>
          <a:off x="1423358" y="569343"/>
          <a:ext cx="17080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0590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1708030</xdr:colOff>
      <xdr:row>4</xdr:row>
      <xdr:rowOff>276045</xdr:rowOff>
    </xdr:to>
    <xdr:sp macro="" textlink="">
      <xdr:nvSpPr>
        <xdr:cNvPr id="40591" name="AutoShape 1" hidden="1"/>
        <xdr:cNvSpPr>
          <a:spLocks noChangeAspect="1" noChangeArrowheads="1"/>
        </xdr:cNvSpPr>
      </xdr:nvSpPr>
      <xdr:spPr bwMode="auto">
        <a:xfrm>
          <a:off x="1423358" y="603849"/>
          <a:ext cx="17080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0592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059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0594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5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60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608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0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6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632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3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6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6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66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66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6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6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6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6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6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6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07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7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71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71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71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7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75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75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75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7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7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0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80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0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4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84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4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8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9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89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89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8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9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93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93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93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09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98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098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09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09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0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02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02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0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06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07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07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07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0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1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1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11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1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1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119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1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123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11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116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6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1167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6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16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1171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117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7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18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8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1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8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8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9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9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9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19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1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9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19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19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119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119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0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0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120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0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20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1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21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1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1716657</xdr:colOff>
      <xdr:row>4</xdr:row>
      <xdr:rowOff>241540</xdr:rowOff>
    </xdr:to>
    <xdr:sp macro="" textlink="">
      <xdr:nvSpPr>
        <xdr:cNvPr id="41213" name="AutoShape 1" hidden="1"/>
        <xdr:cNvSpPr>
          <a:spLocks noChangeAspect="1" noChangeArrowheads="1"/>
        </xdr:cNvSpPr>
      </xdr:nvSpPr>
      <xdr:spPr bwMode="auto">
        <a:xfrm>
          <a:off x="1423358" y="569343"/>
          <a:ext cx="17166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21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1716657</xdr:colOff>
      <xdr:row>4</xdr:row>
      <xdr:rowOff>276045</xdr:rowOff>
    </xdr:to>
    <xdr:sp macro="" textlink="">
      <xdr:nvSpPr>
        <xdr:cNvPr id="41215" name="AutoShape 1" hidden="1"/>
        <xdr:cNvSpPr>
          <a:spLocks noChangeAspect="1" noChangeArrowheads="1"/>
        </xdr:cNvSpPr>
      </xdr:nvSpPr>
      <xdr:spPr bwMode="auto">
        <a:xfrm>
          <a:off x="1423358" y="603849"/>
          <a:ext cx="171665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21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21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21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23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23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3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25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5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25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5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2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8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29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29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29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2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0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1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1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1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2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2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2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2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2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133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33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33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33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33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37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37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38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38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3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4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42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42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42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4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46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47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47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4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51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51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51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51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5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55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56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56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5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6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0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60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0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6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4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65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5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6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9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69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69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6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7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7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74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74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7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74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74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74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7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78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79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79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179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79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79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79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79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79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79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7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0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0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0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0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0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0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0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1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1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1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1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1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1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2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2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2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2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2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2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3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3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3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3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3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3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3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4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4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4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4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4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4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4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4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5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5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5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5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5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5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5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5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6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6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6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6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6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6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6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7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7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7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7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7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7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7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8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8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8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8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8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8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8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9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9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89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89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89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89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8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89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0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0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0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0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0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0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0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0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1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1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1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1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1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1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1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1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2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2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2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2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2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2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2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2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3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3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3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3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3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3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3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4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4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4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4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4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4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4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4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5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5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5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5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5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5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5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5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6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6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6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6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6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6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6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6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6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7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7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7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7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7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7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7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7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79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8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8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8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8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8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8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89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90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9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9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19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199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1996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199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1998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199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0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0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0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0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04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0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0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009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010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011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012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013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014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015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01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0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0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01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02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21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22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2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2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25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26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27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28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31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32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33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34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3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3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37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3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4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4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4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4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4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4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4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4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5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5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5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5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5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5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5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5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6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6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6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6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6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6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7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7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7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7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7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7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8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8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8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8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8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8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9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9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9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09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09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09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0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09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0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0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0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0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0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0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0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0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0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1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1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1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1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1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1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1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2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2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2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2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2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2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3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3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3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3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3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3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4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4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4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4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4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4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5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5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5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5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5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5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5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6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6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6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6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6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6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6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6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7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7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7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7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7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7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7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8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8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8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8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8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18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9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9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9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1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1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19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19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19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0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0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0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0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0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0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1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1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1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1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1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1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1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2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2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2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2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2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2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2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2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3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3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3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3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3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3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3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4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4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4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4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4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4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5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5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5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2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2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25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58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59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60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61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6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63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6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69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70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71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72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73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74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75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77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8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82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83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84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1337094</xdr:colOff>
      <xdr:row>4</xdr:row>
      <xdr:rowOff>241540</xdr:rowOff>
    </xdr:to>
    <xdr:sp macro="" textlink="">
      <xdr:nvSpPr>
        <xdr:cNvPr id="42285" name="AutoShape 1" hidden="1"/>
        <xdr:cNvSpPr>
          <a:spLocks noChangeAspect="1" noChangeArrowheads="1"/>
        </xdr:cNvSpPr>
      </xdr:nvSpPr>
      <xdr:spPr bwMode="auto">
        <a:xfrm>
          <a:off x="1423358" y="569343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1431985</xdr:colOff>
      <xdr:row>4</xdr:row>
      <xdr:rowOff>241540</xdr:rowOff>
    </xdr:to>
    <xdr:sp macro="" textlink="">
      <xdr:nvSpPr>
        <xdr:cNvPr id="42286" name="AutoShape 1" hidden="1"/>
        <xdr:cNvSpPr>
          <a:spLocks noChangeAspect="1" noChangeArrowheads="1"/>
        </xdr:cNvSpPr>
      </xdr:nvSpPr>
      <xdr:spPr bwMode="auto">
        <a:xfrm>
          <a:off x="1423358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1337094</xdr:colOff>
      <xdr:row>4</xdr:row>
      <xdr:rowOff>276045</xdr:rowOff>
    </xdr:to>
    <xdr:sp macro="" textlink="">
      <xdr:nvSpPr>
        <xdr:cNvPr id="42287" name="AutoShape 1" hidden="1"/>
        <xdr:cNvSpPr>
          <a:spLocks noChangeAspect="1" noChangeArrowheads="1"/>
        </xdr:cNvSpPr>
      </xdr:nvSpPr>
      <xdr:spPr bwMode="auto">
        <a:xfrm>
          <a:off x="1423358" y="603849"/>
          <a:ext cx="133709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89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2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2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293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9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9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9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229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229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229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3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30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3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23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23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230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1656272</xdr:colOff>
      <xdr:row>4</xdr:row>
      <xdr:rowOff>241540</xdr:rowOff>
    </xdr:to>
    <xdr:sp macro="" textlink="">
      <xdr:nvSpPr>
        <xdr:cNvPr id="42306" name="AutoShape 1" hidden="1"/>
        <xdr:cNvSpPr>
          <a:spLocks noChangeAspect="1" noChangeArrowheads="1"/>
        </xdr:cNvSpPr>
      </xdr:nvSpPr>
      <xdr:spPr bwMode="auto">
        <a:xfrm>
          <a:off x="1423358" y="569343"/>
          <a:ext cx="165627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1561381</xdr:colOff>
      <xdr:row>4</xdr:row>
      <xdr:rowOff>276045</xdr:rowOff>
    </xdr:to>
    <xdr:sp macro="" textlink="">
      <xdr:nvSpPr>
        <xdr:cNvPr id="42314" name="AutoShape 1" hidden="1"/>
        <xdr:cNvSpPr>
          <a:spLocks noChangeAspect="1" noChangeArrowheads="1"/>
        </xdr:cNvSpPr>
      </xdr:nvSpPr>
      <xdr:spPr bwMode="auto">
        <a:xfrm>
          <a:off x="1423358" y="603849"/>
          <a:ext cx="15613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321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2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323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2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232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232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2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836762</xdr:colOff>
      <xdr:row>4</xdr:row>
      <xdr:rowOff>215660</xdr:rowOff>
    </xdr:to>
    <xdr:sp macro="" textlink="">
      <xdr:nvSpPr>
        <xdr:cNvPr id="42329" name="AutoShape 1" hidden="1"/>
        <xdr:cNvSpPr>
          <a:spLocks noChangeAspect="1" noChangeArrowheads="1"/>
        </xdr:cNvSpPr>
      </xdr:nvSpPr>
      <xdr:spPr bwMode="auto">
        <a:xfrm>
          <a:off x="5607170" y="552091"/>
          <a:ext cx="836762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3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3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3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338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1915064</xdr:colOff>
      <xdr:row>4</xdr:row>
      <xdr:rowOff>241540</xdr:rowOff>
    </xdr:to>
    <xdr:sp macro="" textlink="">
      <xdr:nvSpPr>
        <xdr:cNvPr id="42340" name="AutoShape 1" hidden="1"/>
        <xdr:cNvSpPr>
          <a:spLocks noChangeAspect="1" noChangeArrowheads="1"/>
        </xdr:cNvSpPr>
      </xdr:nvSpPr>
      <xdr:spPr bwMode="auto">
        <a:xfrm>
          <a:off x="1423358" y="569343"/>
          <a:ext cx="19150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1561381</xdr:colOff>
      <xdr:row>4</xdr:row>
      <xdr:rowOff>241540</xdr:rowOff>
    </xdr:to>
    <xdr:sp macro="" textlink="">
      <xdr:nvSpPr>
        <xdr:cNvPr id="42341" name="AutoShape 1" hidden="1"/>
        <xdr:cNvSpPr>
          <a:spLocks noChangeAspect="1" noChangeArrowheads="1"/>
        </xdr:cNvSpPr>
      </xdr:nvSpPr>
      <xdr:spPr bwMode="auto">
        <a:xfrm>
          <a:off x="1423358" y="569343"/>
          <a:ext cx="15613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1820174</xdr:colOff>
      <xdr:row>4</xdr:row>
      <xdr:rowOff>276045</xdr:rowOff>
    </xdr:to>
    <xdr:sp macro="" textlink="">
      <xdr:nvSpPr>
        <xdr:cNvPr id="42342" name="AutoShape 1" hidden="1"/>
        <xdr:cNvSpPr>
          <a:spLocks noChangeAspect="1" noChangeArrowheads="1"/>
        </xdr:cNvSpPr>
      </xdr:nvSpPr>
      <xdr:spPr bwMode="auto">
        <a:xfrm>
          <a:off x="1423358" y="603849"/>
          <a:ext cx="18201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1561381</xdr:colOff>
      <xdr:row>4</xdr:row>
      <xdr:rowOff>241540</xdr:rowOff>
    </xdr:to>
    <xdr:sp macro="" textlink="">
      <xdr:nvSpPr>
        <xdr:cNvPr id="42343" name="AutoShape 1" hidden="1"/>
        <xdr:cNvSpPr>
          <a:spLocks noChangeAspect="1" noChangeArrowheads="1"/>
        </xdr:cNvSpPr>
      </xdr:nvSpPr>
      <xdr:spPr bwMode="auto">
        <a:xfrm>
          <a:off x="1423358" y="569343"/>
          <a:ext cx="15613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1656272</xdr:colOff>
      <xdr:row>4</xdr:row>
      <xdr:rowOff>241540</xdr:rowOff>
    </xdr:to>
    <xdr:sp macro="" textlink="">
      <xdr:nvSpPr>
        <xdr:cNvPr id="42344" name="AutoShape 1" hidden="1"/>
        <xdr:cNvSpPr>
          <a:spLocks noChangeAspect="1" noChangeArrowheads="1"/>
        </xdr:cNvSpPr>
      </xdr:nvSpPr>
      <xdr:spPr bwMode="auto">
        <a:xfrm>
          <a:off x="1423358" y="569343"/>
          <a:ext cx="165627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3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5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358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5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3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8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382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38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3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4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1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41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1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4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4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45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5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49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9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49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49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4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5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53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54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54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5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5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58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58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5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6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62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63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6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6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6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67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6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6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7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7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72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72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7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7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76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76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7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0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8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80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810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8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4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5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5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5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8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8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855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85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1673525</xdr:colOff>
      <xdr:row>4</xdr:row>
      <xdr:rowOff>241540</xdr:rowOff>
    </xdr:to>
    <xdr:sp macro="" textlink="">
      <xdr:nvSpPr>
        <xdr:cNvPr id="42857" name="AutoShape 1" hidden="1"/>
        <xdr:cNvSpPr>
          <a:spLocks noChangeAspect="1" noChangeArrowheads="1"/>
        </xdr:cNvSpPr>
      </xdr:nvSpPr>
      <xdr:spPr bwMode="auto">
        <a:xfrm>
          <a:off x="1423358" y="569343"/>
          <a:ext cx="1673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1639019</xdr:colOff>
      <xdr:row>4</xdr:row>
      <xdr:rowOff>276045</xdr:rowOff>
    </xdr:to>
    <xdr:sp macro="" textlink="">
      <xdr:nvSpPr>
        <xdr:cNvPr id="42858" name="AutoShape 1" hidden="1"/>
        <xdr:cNvSpPr>
          <a:spLocks noChangeAspect="1" noChangeArrowheads="1"/>
        </xdr:cNvSpPr>
      </xdr:nvSpPr>
      <xdr:spPr bwMode="auto">
        <a:xfrm>
          <a:off x="1423358" y="603849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1639019</xdr:colOff>
      <xdr:row>4</xdr:row>
      <xdr:rowOff>241540</xdr:rowOff>
    </xdr:to>
    <xdr:sp macro="" textlink="">
      <xdr:nvSpPr>
        <xdr:cNvPr id="42859" name="AutoShape 1" hidden="1"/>
        <xdr:cNvSpPr>
          <a:spLocks noChangeAspect="1" noChangeArrowheads="1"/>
        </xdr:cNvSpPr>
      </xdr:nvSpPr>
      <xdr:spPr bwMode="auto">
        <a:xfrm>
          <a:off x="1423358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1639019</xdr:colOff>
      <xdr:row>4</xdr:row>
      <xdr:rowOff>241540</xdr:rowOff>
    </xdr:to>
    <xdr:sp macro="" textlink="">
      <xdr:nvSpPr>
        <xdr:cNvPr id="42860" name="AutoShape 1" hidden="1"/>
        <xdr:cNvSpPr>
          <a:spLocks noChangeAspect="1" noChangeArrowheads="1"/>
        </xdr:cNvSpPr>
      </xdr:nvSpPr>
      <xdr:spPr bwMode="auto">
        <a:xfrm>
          <a:off x="1423358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1673525</xdr:colOff>
      <xdr:row>4</xdr:row>
      <xdr:rowOff>241540</xdr:rowOff>
    </xdr:to>
    <xdr:sp macro="" textlink="">
      <xdr:nvSpPr>
        <xdr:cNvPr id="42861" name="AutoShape 1" hidden="1"/>
        <xdr:cNvSpPr>
          <a:spLocks noChangeAspect="1" noChangeArrowheads="1"/>
        </xdr:cNvSpPr>
      </xdr:nvSpPr>
      <xdr:spPr bwMode="auto">
        <a:xfrm>
          <a:off x="1423358" y="569343"/>
          <a:ext cx="1673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1639019</xdr:colOff>
      <xdr:row>4</xdr:row>
      <xdr:rowOff>276045</xdr:rowOff>
    </xdr:to>
    <xdr:sp macro="" textlink="">
      <xdr:nvSpPr>
        <xdr:cNvPr id="42862" name="AutoShape 1" hidden="1"/>
        <xdr:cNvSpPr>
          <a:spLocks noChangeAspect="1" noChangeArrowheads="1"/>
        </xdr:cNvSpPr>
      </xdr:nvSpPr>
      <xdr:spPr bwMode="auto">
        <a:xfrm>
          <a:off x="1423358" y="603849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89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9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0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90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0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1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2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3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4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949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5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951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5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5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6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7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4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5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6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7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8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89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90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91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92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1414732</xdr:colOff>
      <xdr:row>4</xdr:row>
      <xdr:rowOff>241540</xdr:rowOff>
    </xdr:to>
    <xdr:sp macro="" textlink="">
      <xdr:nvSpPr>
        <xdr:cNvPr id="42993" name="AutoShape 1" hidden="1"/>
        <xdr:cNvSpPr>
          <a:spLocks noChangeAspect="1" noChangeArrowheads="1"/>
        </xdr:cNvSpPr>
      </xdr:nvSpPr>
      <xdr:spPr bwMode="auto">
        <a:xfrm>
          <a:off x="1423358" y="569343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1509623</xdr:colOff>
      <xdr:row>4</xdr:row>
      <xdr:rowOff>241540</xdr:rowOff>
    </xdr:to>
    <xdr:sp macro="" textlink="">
      <xdr:nvSpPr>
        <xdr:cNvPr id="42994" name="AutoShape 1" hidden="1"/>
        <xdr:cNvSpPr>
          <a:spLocks noChangeAspect="1" noChangeArrowheads="1"/>
        </xdr:cNvSpPr>
      </xdr:nvSpPr>
      <xdr:spPr bwMode="auto">
        <a:xfrm>
          <a:off x="1423358" y="569343"/>
          <a:ext cx="15096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9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1414732</xdr:colOff>
      <xdr:row>4</xdr:row>
      <xdr:rowOff>276045</xdr:rowOff>
    </xdr:to>
    <xdr:sp macro="" textlink="">
      <xdr:nvSpPr>
        <xdr:cNvPr id="42996" name="AutoShape 1" hidden="1"/>
        <xdr:cNvSpPr>
          <a:spLocks noChangeAspect="1" noChangeArrowheads="1"/>
        </xdr:cNvSpPr>
      </xdr:nvSpPr>
      <xdr:spPr bwMode="auto">
        <a:xfrm>
          <a:off x="1423358" y="603849"/>
          <a:ext cx="14147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299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299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299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0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0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0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0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0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0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0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0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08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0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1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1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1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1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15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16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1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1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20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23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24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27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2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3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3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3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3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3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3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3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3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3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3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4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4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4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4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4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5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5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5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5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5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5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5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5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5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6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6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6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6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6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7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7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7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7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7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7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7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7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7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8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8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8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8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8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9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9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9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9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9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9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9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09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09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09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0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0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0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0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0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1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1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1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1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1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1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1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1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1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1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2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2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2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2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2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3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3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3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3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3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3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3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3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3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3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4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4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5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4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47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8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4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5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51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52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5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55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56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57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5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59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6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161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162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163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1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205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20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1406106</xdr:colOff>
      <xdr:row>4</xdr:row>
      <xdr:rowOff>293298</xdr:rowOff>
    </xdr:to>
    <xdr:sp macro="" textlink="">
      <xdr:nvSpPr>
        <xdr:cNvPr id="43207" name="AutoShape 1" hidden="1"/>
        <xdr:cNvSpPr>
          <a:spLocks noChangeAspect="1" noChangeArrowheads="1"/>
        </xdr:cNvSpPr>
      </xdr:nvSpPr>
      <xdr:spPr bwMode="auto">
        <a:xfrm>
          <a:off x="1423358" y="621102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208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209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210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2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293298</xdr:rowOff>
    </xdr:from>
    <xdr:to>
      <xdr:col>3</xdr:col>
      <xdr:colOff>836762</xdr:colOff>
      <xdr:row>4</xdr:row>
      <xdr:rowOff>276045</xdr:rowOff>
    </xdr:to>
    <xdr:sp macro="" textlink="">
      <xdr:nvSpPr>
        <xdr:cNvPr id="43212" name="AutoShape 1" hidden="1"/>
        <xdr:cNvSpPr>
          <a:spLocks noChangeAspect="1" noChangeArrowheads="1"/>
        </xdr:cNvSpPr>
      </xdr:nvSpPr>
      <xdr:spPr bwMode="auto">
        <a:xfrm>
          <a:off x="5607170" y="603849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213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836762</xdr:colOff>
      <xdr:row>4</xdr:row>
      <xdr:rowOff>241540</xdr:rowOff>
    </xdr:to>
    <xdr:sp macro="" textlink="">
      <xdr:nvSpPr>
        <xdr:cNvPr id="43214" name="AutoShape 1" hidden="1"/>
        <xdr:cNvSpPr>
          <a:spLocks noChangeAspect="1" noChangeArrowheads="1"/>
        </xdr:cNvSpPr>
      </xdr:nvSpPr>
      <xdr:spPr bwMode="auto">
        <a:xfrm>
          <a:off x="5607170" y="569343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241540</xdr:rowOff>
    </xdr:from>
    <xdr:to>
      <xdr:col>3</xdr:col>
      <xdr:colOff>905774</xdr:colOff>
      <xdr:row>4</xdr:row>
      <xdr:rowOff>215660</xdr:rowOff>
    </xdr:to>
    <xdr:sp macro="" textlink="">
      <xdr:nvSpPr>
        <xdr:cNvPr id="43215" name="AutoShape 1" hidden="1"/>
        <xdr:cNvSpPr>
          <a:spLocks noChangeAspect="1" noChangeArrowheads="1"/>
        </xdr:cNvSpPr>
      </xdr:nvSpPr>
      <xdr:spPr bwMode="auto">
        <a:xfrm>
          <a:off x="5607170" y="552091"/>
          <a:ext cx="905773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836762</xdr:colOff>
      <xdr:row>4</xdr:row>
      <xdr:rowOff>293298</xdr:rowOff>
    </xdr:to>
    <xdr:sp macro="" textlink="">
      <xdr:nvSpPr>
        <xdr:cNvPr id="43216" name="AutoShape 1" hidden="1"/>
        <xdr:cNvSpPr>
          <a:spLocks noChangeAspect="1" noChangeArrowheads="1"/>
        </xdr:cNvSpPr>
      </xdr:nvSpPr>
      <xdr:spPr bwMode="auto">
        <a:xfrm>
          <a:off x="5607170" y="621102"/>
          <a:ext cx="8367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25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25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2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1500996</xdr:colOff>
      <xdr:row>4</xdr:row>
      <xdr:rowOff>215660</xdr:rowOff>
    </xdr:to>
    <xdr:sp macro="" textlink="">
      <xdr:nvSpPr>
        <xdr:cNvPr id="43290" name="AutoShape 1" hidden="1"/>
        <xdr:cNvSpPr>
          <a:spLocks noChangeAspect="1" noChangeArrowheads="1"/>
        </xdr:cNvSpPr>
      </xdr:nvSpPr>
      <xdr:spPr bwMode="auto">
        <a:xfrm>
          <a:off x="1423358" y="552091"/>
          <a:ext cx="1500997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29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29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29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29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29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29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29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2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29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0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0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0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0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0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0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0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0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1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1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1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1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1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1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1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1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2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2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2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2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2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2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2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2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3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33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33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33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3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3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3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3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340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34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38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38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38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38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3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4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42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43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43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47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47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47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47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4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0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51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51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52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52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56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56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56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56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59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6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60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61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61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2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3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4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653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654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65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656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6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8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69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69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699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00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258792</xdr:rowOff>
    </xdr:from>
    <xdr:to>
      <xdr:col>3</xdr:col>
      <xdr:colOff>905774</xdr:colOff>
      <xdr:row>4</xdr:row>
      <xdr:rowOff>241540</xdr:rowOff>
    </xdr:to>
    <xdr:sp macro="" textlink="">
      <xdr:nvSpPr>
        <xdr:cNvPr id="43701" name="AutoShape 1" hidden="1"/>
        <xdr:cNvSpPr>
          <a:spLocks noChangeAspect="1" noChangeArrowheads="1"/>
        </xdr:cNvSpPr>
      </xdr:nvSpPr>
      <xdr:spPr bwMode="auto">
        <a:xfrm>
          <a:off x="5607170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0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0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0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0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0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0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0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1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1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1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1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1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1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1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1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1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2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2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2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2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2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2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2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2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2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3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3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3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3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3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3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3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3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3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4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4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4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4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4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4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4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4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4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5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5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5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5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5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5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5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5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5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6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6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6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6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6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6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6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6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6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7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7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7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7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7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7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7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7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7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7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8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8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8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8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8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8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8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8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78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9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9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9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9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79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79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79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79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79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0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0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0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0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0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0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0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0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0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1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1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1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1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1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1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1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1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1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2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2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2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2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2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2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2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2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2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2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3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3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3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3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3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3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3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3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3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3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4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4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4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4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4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4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4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4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4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4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5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5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5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5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5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5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5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5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5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5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60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61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6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6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6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6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66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67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6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6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7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7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72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73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7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7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7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7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78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79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8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250166</xdr:rowOff>
    </xdr:from>
    <xdr:to>
      <xdr:col>2</xdr:col>
      <xdr:colOff>1406106</xdr:colOff>
      <xdr:row>4</xdr:row>
      <xdr:rowOff>232913</xdr:rowOff>
    </xdr:to>
    <xdr:sp macro="" textlink="">
      <xdr:nvSpPr>
        <xdr:cNvPr id="43881" name="AutoShape 1" hidden="1"/>
        <xdr:cNvSpPr>
          <a:spLocks noChangeAspect="1" noChangeArrowheads="1"/>
        </xdr:cNvSpPr>
      </xdr:nvSpPr>
      <xdr:spPr bwMode="auto">
        <a:xfrm>
          <a:off x="1423358" y="560717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82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83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84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85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8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8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88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89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90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891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89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89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94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95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96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897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898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899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900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901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902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903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904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905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906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907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908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1328468</xdr:colOff>
      <xdr:row>4</xdr:row>
      <xdr:rowOff>241540</xdr:rowOff>
    </xdr:to>
    <xdr:sp macro="" textlink="">
      <xdr:nvSpPr>
        <xdr:cNvPr id="43909" name="AutoShape 1" hidden="1"/>
        <xdr:cNvSpPr>
          <a:spLocks noChangeAspect="1" noChangeArrowheads="1"/>
        </xdr:cNvSpPr>
      </xdr:nvSpPr>
      <xdr:spPr bwMode="auto">
        <a:xfrm>
          <a:off x="1423358" y="569343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1423358</xdr:colOff>
      <xdr:row>4</xdr:row>
      <xdr:rowOff>241540</xdr:rowOff>
    </xdr:to>
    <xdr:sp macro="" textlink="">
      <xdr:nvSpPr>
        <xdr:cNvPr id="43910" name="AutoShape 1" hidden="1"/>
        <xdr:cNvSpPr>
          <a:spLocks noChangeAspect="1" noChangeArrowheads="1"/>
        </xdr:cNvSpPr>
      </xdr:nvSpPr>
      <xdr:spPr bwMode="auto">
        <a:xfrm>
          <a:off x="1423358" y="569343"/>
          <a:ext cx="142335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1328468</xdr:colOff>
      <xdr:row>4</xdr:row>
      <xdr:rowOff>276045</xdr:rowOff>
    </xdr:to>
    <xdr:sp macro="" textlink="">
      <xdr:nvSpPr>
        <xdr:cNvPr id="43911" name="AutoShape 1" hidden="1"/>
        <xdr:cNvSpPr>
          <a:spLocks noChangeAspect="1" noChangeArrowheads="1"/>
        </xdr:cNvSpPr>
      </xdr:nvSpPr>
      <xdr:spPr bwMode="auto">
        <a:xfrm>
          <a:off x="1423358" y="603849"/>
          <a:ext cx="1328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912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913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914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1406106</xdr:colOff>
      <xdr:row>4</xdr:row>
      <xdr:rowOff>241540</xdr:rowOff>
    </xdr:to>
    <xdr:sp macro="" textlink="">
      <xdr:nvSpPr>
        <xdr:cNvPr id="43915" name="AutoShape 1" hidden="1"/>
        <xdr:cNvSpPr>
          <a:spLocks noChangeAspect="1" noChangeArrowheads="1"/>
        </xdr:cNvSpPr>
      </xdr:nvSpPr>
      <xdr:spPr bwMode="auto">
        <a:xfrm>
          <a:off x="1423358" y="569343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1500996</xdr:colOff>
      <xdr:row>4</xdr:row>
      <xdr:rowOff>241540</xdr:rowOff>
    </xdr:to>
    <xdr:sp macro="" textlink="">
      <xdr:nvSpPr>
        <xdr:cNvPr id="43916" name="AutoShape 1" hidden="1"/>
        <xdr:cNvSpPr>
          <a:spLocks noChangeAspect="1" noChangeArrowheads="1"/>
        </xdr:cNvSpPr>
      </xdr:nvSpPr>
      <xdr:spPr bwMode="auto">
        <a:xfrm>
          <a:off x="1423358" y="569343"/>
          <a:ext cx="150099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1406106</xdr:colOff>
      <xdr:row>4</xdr:row>
      <xdr:rowOff>276045</xdr:rowOff>
    </xdr:to>
    <xdr:sp macro="" textlink="">
      <xdr:nvSpPr>
        <xdr:cNvPr id="43917" name="AutoShape 1" hidden="1"/>
        <xdr:cNvSpPr>
          <a:spLocks noChangeAspect="1" noChangeArrowheads="1"/>
        </xdr:cNvSpPr>
      </xdr:nvSpPr>
      <xdr:spPr bwMode="auto">
        <a:xfrm>
          <a:off x="1423358" y="603849"/>
          <a:ext cx="14061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948906</xdr:colOff>
      <xdr:row>4</xdr:row>
      <xdr:rowOff>293298</xdr:rowOff>
    </xdr:to>
    <xdr:sp macro="" textlink="">
      <xdr:nvSpPr>
        <xdr:cNvPr id="43918" name="AutoShape 1" hidden="1"/>
        <xdr:cNvSpPr>
          <a:spLocks noChangeAspect="1" noChangeArrowheads="1"/>
        </xdr:cNvSpPr>
      </xdr:nvSpPr>
      <xdr:spPr bwMode="auto">
        <a:xfrm>
          <a:off x="1423358" y="621102"/>
          <a:ext cx="94890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1017917</xdr:colOff>
      <xdr:row>4</xdr:row>
      <xdr:rowOff>293298</xdr:rowOff>
    </xdr:to>
    <xdr:sp macro="" textlink="">
      <xdr:nvSpPr>
        <xdr:cNvPr id="43919" name="AutoShape 1" hidden="1"/>
        <xdr:cNvSpPr>
          <a:spLocks noChangeAspect="1" noChangeArrowheads="1"/>
        </xdr:cNvSpPr>
      </xdr:nvSpPr>
      <xdr:spPr bwMode="auto">
        <a:xfrm>
          <a:off x="1423358" y="621102"/>
          <a:ext cx="10179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2545773</xdr:colOff>
      <xdr:row>62</xdr:row>
      <xdr:rowOff>121227</xdr:rowOff>
    </xdr:from>
    <xdr:ext cx="184731" cy="264560"/>
    <xdr:sp macro="" textlink="">
      <xdr:nvSpPr>
        <xdr:cNvPr id="19427" name="CaixaDeTexto 19426" hidden="1"/>
        <xdr:cNvSpPr txBox="1"/>
      </xdr:nvSpPr>
      <xdr:spPr>
        <a:xfrm>
          <a:off x="3202998" y="14599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2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2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2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1388853</xdr:colOff>
      <xdr:row>4</xdr:row>
      <xdr:rowOff>215660</xdr:rowOff>
    </xdr:to>
    <xdr:sp macro="" textlink="">
      <xdr:nvSpPr>
        <xdr:cNvPr id="43929" name="AutoShape 1" hidden="1"/>
        <xdr:cNvSpPr>
          <a:spLocks noChangeAspect="1" noChangeArrowheads="1"/>
        </xdr:cNvSpPr>
      </xdr:nvSpPr>
      <xdr:spPr bwMode="auto">
        <a:xfrm>
          <a:off x="1423358" y="552091"/>
          <a:ext cx="1388853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32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3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3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4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4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4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4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4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54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5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5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6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6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6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6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6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72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7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78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7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8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84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8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8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9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9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9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399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399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02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0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08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0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1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14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1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1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2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2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2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2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29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32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35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38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3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0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41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3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44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6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47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49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50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1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2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53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4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5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1388853</xdr:colOff>
      <xdr:row>4</xdr:row>
      <xdr:rowOff>276045</xdr:rowOff>
    </xdr:to>
    <xdr:sp macro="" textlink="">
      <xdr:nvSpPr>
        <xdr:cNvPr id="44056" name="AutoShape 1" hidden="1"/>
        <xdr:cNvSpPr>
          <a:spLocks noChangeAspect="1" noChangeArrowheads="1"/>
        </xdr:cNvSpPr>
      </xdr:nvSpPr>
      <xdr:spPr bwMode="auto">
        <a:xfrm>
          <a:off x="1423358" y="603849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7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1388853</xdr:colOff>
      <xdr:row>4</xdr:row>
      <xdr:rowOff>241540</xdr:rowOff>
    </xdr:to>
    <xdr:sp macro="" textlink="">
      <xdr:nvSpPr>
        <xdr:cNvPr id="44058" name="AutoShape 1" hidden="1"/>
        <xdr:cNvSpPr>
          <a:spLocks noChangeAspect="1" noChangeArrowheads="1"/>
        </xdr:cNvSpPr>
      </xdr:nvSpPr>
      <xdr:spPr bwMode="auto">
        <a:xfrm>
          <a:off x="1423358" y="569343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1388853</xdr:colOff>
      <xdr:row>4</xdr:row>
      <xdr:rowOff>293298</xdr:rowOff>
    </xdr:to>
    <xdr:sp macro="" textlink="">
      <xdr:nvSpPr>
        <xdr:cNvPr id="44059" name="AutoShape 1" hidden="1"/>
        <xdr:cNvSpPr>
          <a:spLocks noChangeAspect="1" noChangeArrowheads="1"/>
        </xdr:cNvSpPr>
      </xdr:nvSpPr>
      <xdr:spPr bwMode="auto">
        <a:xfrm>
          <a:off x="1423358" y="621102"/>
          <a:ext cx="13888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06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06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06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06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6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6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06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06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06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6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07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7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8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09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0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0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0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1190445</xdr:colOff>
      <xdr:row>4</xdr:row>
      <xdr:rowOff>215660</xdr:rowOff>
    </xdr:to>
    <xdr:sp macro="" textlink="">
      <xdr:nvSpPr>
        <xdr:cNvPr id="44108" name="AutoShape 1" hidden="1"/>
        <xdr:cNvSpPr>
          <a:spLocks noChangeAspect="1" noChangeArrowheads="1"/>
        </xdr:cNvSpPr>
      </xdr:nvSpPr>
      <xdr:spPr bwMode="auto">
        <a:xfrm>
          <a:off x="1423358" y="552091"/>
          <a:ext cx="119044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0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1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2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4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5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6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7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8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39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4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4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42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143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4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4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4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4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4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4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5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5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5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5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54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5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5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57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58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5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6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61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62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6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6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65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66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6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6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69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70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73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7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7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7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8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8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8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8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8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8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8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8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8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8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9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9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19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19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19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0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0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0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0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0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0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0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0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0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0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1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1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1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1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1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2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2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2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2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2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2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2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2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2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2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3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3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3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3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3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4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4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4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4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4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4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4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4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4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4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5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5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5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5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5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6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6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6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6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6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6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6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6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6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6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7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7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7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7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7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8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8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8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8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8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8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8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8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8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8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0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1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92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93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4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5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296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297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8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299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300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301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0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0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30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30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0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0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308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309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310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1397479</xdr:colOff>
      <xdr:row>4</xdr:row>
      <xdr:rowOff>241540</xdr:rowOff>
    </xdr:to>
    <xdr:sp macro="" textlink="">
      <xdr:nvSpPr>
        <xdr:cNvPr id="44311" name="AutoShape 1" hidden="1"/>
        <xdr:cNvSpPr>
          <a:spLocks noChangeAspect="1" noChangeArrowheads="1"/>
        </xdr:cNvSpPr>
      </xdr:nvSpPr>
      <xdr:spPr bwMode="auto">
        <a:xfrm>
          <a:off x="1423358" y="569343"/>
          <a:ext cx="13974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12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13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1285336</xdr:colOff>
      <xdr:row>4</xdr:row>
      <xdr:rowOff>241540</xdr:rowOff>
    </xdr:to>
    <xdr:sp macro="" textlink="">
      <xdr:nvSpPr>
        <xdr:cNvPr id="44314" name="AutoShape 1" hidden="1"/>
        <xdr:cNvSpPr>
          <a:spLocks noChangeAspect="1" noChangeArrowheads="1"/>
        </xdr:cNvSpPr>
      </xdr:nvSpPr>
      <xdr:spPr bwMode="auto">
        <a:xfrm>
          <a:off x="1423358" y="569343"/>
          <a:ext cx="12853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1190445</xdr:colOff>
      <xdr:row>4</xdr:row>
      <xdr:rowOff>276045</xdr:rowOff>
    </xdr:to>
    <xdr:sp macro="" textlink="">
      <xdr:nvSpPr>
        <xdr:cNvPr id="44315" name="AutoShape 1" hidden="1"/>
        <xdr:cNvSpPr>
          <a:spLocks noChangeAspect="1" noChangeArrowheads="1"/>
        </xdr:cNvSpPr>
      </xdr:nvSpPr>
      <xdr:spPr bwMode="auto">
        <a:xfrm>
          <a:off x="1423358" y="603849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16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1190445</xdr:colOff>
      <xdr:row>4</xdr:row>
      <xdr:rowOff>241540</xdr:rowOff>
    </xdr:to>
    <xdr:sp macro="" textlink="">
      <xdr:nvSpPr>
        <xdr:cNvPr id="44317" name="AutoShape 1" hidden="1"/>
        <xdr:cNvSpPr>
          <a:spLocks noChangeAspect="1" noChangeArrowheads="1"/>
        </xdr:cNvSpPr>
      </xdr:nvSpPr>
      <xdr:spPr bwMode="auto">
        <a:xfrm>
          <a:off x="1423358" y="569343"/>
          <a:ext cx="119044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1285336</xdr:colOff>
      <xdr:row>4</xdr:row>
      <xdr:rowOff>215660</xdr:rowOff>
    </xdr:to>
    <xdr:sp macro="" textlink="">
      <xdr:nvSpPr>
        <xdr:cNvPr id="44318" name="AutoShape 1" hidden="1"/>
        <xdr:cNvSpPr>
          <a:spLocks noChangeAspect="1" noChangeArrowheads="1"/>
        </xdr:cNvSpPr>
      </xdr:nvSpPr>
      <xdr:spPr bwMode="auto">
        <a:xfrm>
          <a:off x="1423358" y="552091"/>
          <a:ext cx="1285336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1173192</xdr:colOff>
      <xdr:row>4</xdr:row>
      <xdr:rowOff>293298</xdr:rowOff>
    </xdr:to>
    <xdr:sp macro="" textlink="">
      <xdr:nvSpPr>
        <xdr:cNvPr id="44319" name="AutoShape 1" hidden="1"/>
        <xdr:cNvSpPr>
          <a:spLocks noChangeAspect="1" noChangeArrowheads="1"/>
        </xdr:cNvSpPr>
      </xdr:nvSpPr>
      <xdr:spPr bwMode="auto">
        <a:xfrm>
          <a:off x="1423358" y="621102"/>
          <a:ext cx="11731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2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2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32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3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4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5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6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6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36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6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7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8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39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9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39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1147313</xdr:colOff>
      <xdr:row>4</xdr:row>
      <xdr:rowOff>215660</xdr:rowOff>
    </xdr:to>
    <xdr:sp macro="" textlink="">
      <xdr:nvSpPr>
        <xdr:cNvPr id="44402" name="AutoShape 1" hidden="1"/>
        <xdr:cNvSpPr>
          <a:spLocks noChangeAspect="1" noChangeArrowheads="1"/>
        </xdr:cNvSpPr>
      </xdr:nvSpPr>
      <xdr:spPr bwMode="auto">
        <a:xfrm>
          <a:off x="1423358" y="552091"/>
          <a:ext cx="1147314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0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1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3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3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3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4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4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4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4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4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4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4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4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48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4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5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5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52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5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5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5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56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5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5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5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60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6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64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6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6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7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7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7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7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7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7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7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7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7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8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8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8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8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9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9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9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9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9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9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9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49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49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49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0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0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0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0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0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1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1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1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1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1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1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1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1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1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1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2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2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2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2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2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3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3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3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3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3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3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3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3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3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3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4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4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4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4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4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5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5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5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5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5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5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5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5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5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5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6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6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6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6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6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7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7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7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7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7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7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7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7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7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7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8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8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4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5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8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87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8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89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9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91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92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93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9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95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9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59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59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59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0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0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0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603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0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0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06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07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0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293298</xdr:rowOff>
    </xdr:from>
    <xdr:to>
      <xdr:col>2</xdr:col>
      <xdr:colOff>1147313</xdr:colOff>
      <xdr:row>4</xdr:row>
      <xdr:rowOff>276045</xdr:rowOff>
    </xdr:to>
    <xdr:sp macro="" textlink="">
      <xdr:nvSpPr>
        <xdr:cNvPr id="44609" name="AutoShape 1" hidden="1"/>
        <xdr:cNvSpPr>
          <a:spLocks noChangeAspect="1" noChangeArrowheads="1"/>
        </xdr:cNvSpPr>
      </xdr:nvSpPr>
      <xdr:spPr bwMode="auto">
        <a:xfrm>
          <a:off x="1423358" y="603849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10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1147313</xdr:colOff>
      <xdr:row>4</xdr:row>
      <xdr:rowOff>241540</xdr:rowOff>
    </xdr:to>
    <xdr:sp macro="" textlink="">
      <xdr:nvSpPr>
        <xdr:cNvPr id="44611" name="AutoShape 1" hidden="1"/>
        <xdr:cNvSpPr>
          <a:spLocks noChangeAspect="1" noChangeArrowheads="1"/>
        </xdr:cNvSpPr>
      </xdr:nvSpPr>
      <xdr:spPr bwMode="auto">
        <a:xfrm>
          <a:off x="1423358" y="569343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241540</xdr:rowOff>
    </xdr:from>
    <xdr:to>
      <xdr:col>2</xdr:col>
      <xdr:colOff>1216325</xdr:colOff>
      <xdr:row>4</xdr:row>
      <xdr:rowOff>215660</xdr:rowOff>
    </xdr:to>
    <xdr:sp macro="" textlink="">
      <xdr:nvSpPr>
        <xdr:cNvPr id="44612" name="AutoShape 1" hidden="1"/>
        <xdr:cNvSpPr>
          <a:spLocks noChangeAspect="1" noChangeArrowheads="1"/>
        </xdr:cNvSpPr>
      </xdr:nvSpPr>
      <xdr:spPr bwMode="auto">
        <a:xfrm>
          <a:off x="1423358" y="552091"/>
          <a:ext cx="1216325" cy="905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1147313</xdr:colOff>
      <xdr:row>4</xdr:row>
      <xdr:rowOff>293298</xdr:rowOff>
    </xdr:to>
    <xdr:sp macro="" textlink="">
      <xdr:nvSpPr>
        <xdr:cNvPr id="44613" name="AutoShape 1" hidden="1"/>
        <xdr:cNvSpPr>
          <a:spLocks noChangeAspect="1" noChangeArrowheads="1"/>
        </xdr:cNvSpPr>
      </xdr:nvSpPr>
      <xdr:spPr bwMode="auto">
        <a:xfrm>
          <a:off x="1423358" y="621102"/>
          <a:ext cx="11473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1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2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3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4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5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6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7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8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29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30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1216325</xdr:colOff>
      <xdr:row>4</xdr:row>
      <xdr:rowOff>241540</xdr:rowOff>
    </xdr:to>
    <xdr:sp macro="" textlink="">
      <xdr:nvSpPr>
        <xdr:cNvPr id="44631" name="AutoShape 1" hidden="1"/>
        <xdr:cNvSpPr>
          <a:spLocks noChangeAspect="1" noChangeArrowheads="1"/>
        </xdr:cNvSpPr>
      </xdr:nvSpPr>
      <xdr:spPr bwMode="auto">
        <a:xfrm>
          <a:off x="1423358" y="569343"/>
          <a:ext cx="121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3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4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5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6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0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1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2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3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4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5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6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7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8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258792</xdr:rowOff>
    </xdr:from>
    <xdr:to>
      <xdr:col>2</xdr:col>
      <xdr:colOff>1104181</xdr:colOff>
      <xdr:row>4</xdr:row>
      <xdr:rowOff>241540</xdr:rowOff>
    </xdr:to>
    <xdr:sp macro="" textlink="">
      <xdr:nvSpPr>
        <xdr:cNvPr id="44679" name="AutoShape 1" hidden="1"/>
        <xdr:cNvSpPr>
          <a:spLocks noChangeAspect="1" noChangeArrowheads="1"/>
        </xdr:cNvSpPr>
      </xdr:nvSpPr>
      <xdr:spPr bwMode="auto">
        <a:xfrm>
          <a:off x="1423358" y="569343"/>
          <a:ext cx="110418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1362974</xdr:colOff>
      <xdr:row>4</xdr:row>
      <xdr:rowOff>293298</xdr:rowOff>
    </xdr:to>
    <xdr:sp macro="" textlink="">
      <xdr:nvSpPr>
        <xdr:cNvPr id="44680" name="AutoShape 1" hidden="1"/>
        <xdr:cNvSpPr>
          <a:spLocks noChangeAspect="1" noChangeArrowheads="1"/>
        </xdr:cNvSpPr>
      </xdr:nvSpPr>
      <xdr:spPr bwMode="auto">
        <a:xfrm>
          <a:off x="1423358" y="621102"/>
          <a:ext cx="13629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1431985</xdr:colOff>
      <xdr:row>4</xdr:row>
      <xdr:rowOff>293298</xdr:rowOff>
    </xdr:to>
    <xdr:sp macro="" textlink="">
      <xdr:nvSpPr>
        <xdr:cNvPr id="44681" name="AutoShape 1" hidden="1"/>
        <xdr:cNvSpPr>
          <a:spLocks noChangeAspect="1" noChangeArrowheads="1"/>
        </xdr:cNvSpPr>
      </xdr:nvSpPr>
      <xdr:spPr bwMode="auto">
        <a:xfrm>
          <a:off x="1423358" y="621102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2303253</xdr:colOff>
      <xdr:row>4</xdr:row>
      <xdr:rowOff>293298</xdr:rowOff>
    </xdr:to>
    <xdr:sp macro="" textlink="">
      <xdr:nvSpPr>
        <xdr:cNvPr id="44682" name="AutoShape 1" hidden="1"/>
        <xdr:cNvSpPr>
          <a:spLocks noChangeAspect="1" noChangeArrowheads="1"/>
        </xdr:cNvSpPr>
      </xdr:nvSpPr>
      <xdr:spPr bwMode="auto">
        <a:xfrm>
          <a:off x="1423358" y="621102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2087592</xdr:colOff>
      <xdr:row>4</xdr:row>
      <xdr:rowOff>293298</xdr:rowOff>
    </xdr:to>
    <xdr:sp macro="" textlink="">
      <xdr:nvSpPr>
        <xdr:cNvPr id="44683" name="AutoShape 1" hidden="1"/>
        <xdr:cNvSpPr>
          <a:spLocks noChangeAspect="1" noChangeArrowheads="1"/>
        </xdr:cNvSpPr>
      </xdr:nvSpPr>
      <xdr:spPr bwMode="auto">
        <a:xfrm>
          <a:off x="1423358" y="621102"/>
          <a:ext cx="20875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2061713</xdr:colOff>
      <xdr:row>4</xdr:row>
      <xdr:rowOff>293298</xdr:rowOff>
    </xdr:to>
    <xdr:sp macro="" textlink="">
      <xdr:nvSpPr>
        <xdr:cNvPr id="44684" name="AutoShape 1" hidden="1"/>
        <xdr:cNvSpPr>
          <a:spLocks noChangeAspect="1" noChangeArrowheads="1"/>
        </xdr:cNvSpPr>
      </xdr:nvSpPr>
      <xdr:spPr bwMode="auto">
        <a:xfrm>
          <a:off x="1423358" y="621102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1846053</xdr:colOff>
      <xdr:row>4</xdr:row>
      <xdr:rowOff>293298</xdr:rowOff>
    </xdr:to>
    <xdr:sp macro="" textlink="">
      <xdr:nvSpPr>
        <xdr:cNvPr id="44685" name="AutoShape 1" hidden="1"/>
        <xdr:cNvSpPr>
          <a:spLocks noChangeAspect="1" noChangeArrowheads="1"/>
        </xdr:cNvSpPr>
      </xdr:nvSpPr>
      <xdr:spPr bwMode="auto">
        <a:xfrm>
          <a:off x="1423358" y="621102"/>
          <a:ext cx="18460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2277374</xdr:colOff>
      <xdr:row>4</xdr:row>
      <xdr:rowOff>293298</xdr:rowOff>
    </xdr:to>
    <xdr:sp macro="" textlink="">
      <xdr:nvSpPr>
        <xdr:cNvPr id="44686" name="AutoShape 1" hidden="1"/>
        <xdr:cNvSpPr>
          <a:spLocks noChangeAspect="1" noChangeArrowheads="1"/>
        </xdr:cNvSpPr>
      </xdr:nvSpPr>
      <xdr:spPr bwMode="auto">
        <a:xfrm>
          <a:off x="1423358" y="621102"/>
          <a:ext cx="22773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2346385</xdr:colOff>
      <xdr:row>4</xdr:row>
      <xdr:rowOff>293298</xdr:rowOff>
    </xdr:to>
    <xdr:sp macro="" textlink="">
      <xdr:nvSpPr>
        <xdr:cNvPr id="44687" name="AutoShape 1" hidden="1"/>
        <xdr:cNvSpPr>
          <a:spLocks noChangeAspect="1" noChangeArrowheads="1"/>
        </xdr:cNvSpPr>
      </xdr:nvSpPr>
      <xdr:spPr bwMode="auto">
        <a:xfrm>
          <a:off x="1423358" y="621102"/>
          <a:ext cx="23463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2303253</xdr:colOff>
      <xdr:row>4</xdr:row>
      <xdr:rowOff>293298</xdr:rowOff>
    </xdr:to>
    <xdr:sp macro="" textlink="">
      <xdr:nvSpPr>
        <xdr:cNvPr id="44688" name="AutoShape 1" hidden="1"/>
        <xdr:cNvSpPr>
          <a:spLocks noChangeAspect="1" noChangeArrowheads="1"/>
        </xdr:cNvSpPr>
      </xdr:nvSpPr>
      <xdr:spPr bwMode="auto">
        <a:xfrm>
          <a:off x="1423358" y="621102"/>
          <a:ext cx="23032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2087592</xdr:colOff>
      <xdr:row>4</xdr:row>
      <xdr:rowOff>293298</xdr:rowOff>
    </xdr:to>
    <xdr:sp macro="" textlink="">
      <xdr:nvSpPr>
        <xdr:cNvPr id="44689" name="AutoShape 1" hidden="1"/>
        <xdr:cNvSpPr>
          <a:spLocks noChangeAspect="1" noChangeArrowheads="1"/>
        </xdr:cNvSpPr>
      </xdr:nvSpPr>
      <xdr:spPr bwMode="auto">
        <a:xfrm>
          <a:off x="1423358" y="621102"/>
          <a:ext cx="208759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2061713</xdr:colOff>
      <xdr:row>4</xdr:row>
      <xdr:rowOff>293298</xdr:rowOff>
    </xdr:to>
    <xdr:sp macro="" textlink="">
      <xdr:nvSpPr>
        <xdr:cNvPr id="44690" name="AutoShape 1" hidden="1"/>
        <xdr:cNvSpPr>
          <a:spLocks noChangeAspect="1" noChangeArrowheads="1"/>
        </xdr:cNvSpPr>
      </xdr:nvSpPr>
      <xdr:spPr bwMode="auto">
        <a:xfrm>
          <a:off x="1423358" y="621102"/>
          <a:ext cx="206171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2277374</xdr:colOff>
      <xdr:row>4</xdr:row>
      <xdr:rowOff>293298</xdr:rowOff>
    </xdr:to>
    <xdr:sp macro="" textlink="">
      <xdr:nvSpPr>
        <xdr:cNvPr id="44691" name="AutoShape 1" hidden="1"/>
        <xdr:cNvSpPr>
          <a:spLocks noChangeAspect="1" noChangeArrowheads="1"/>
        </xdr:cNvSpPr>
      </xdr:nvSpPr>
      <xdr:spPr bwMode="auto">
        <a:xfrm>
          <a:off x="1423358" y="621102"/>
          <a:ext cx="227737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51758</xdr:colOff>
      <xdr:row>4</xdr:row>
      <xdr:rowOff>94891</xdr:rowOff>
    </xdr:from>
    <xdr:to>
      <xdr:col>24</xdr:col>
      <xdr:colOff>103517</xdr:colOff>
      <xdr:row>7</xdr:row>
      <xdr:rowOff>77638</xdr:rowOff>
    </xdr:to>
    <xdr:sp macro="" textlink="">
      <xdr:nvSpPr>
        <xdr:cNvPr id="44692" name="AutoShape 1" hidden="1"/>
        <xdr:cNvSpPr>
          <a:spLocks noChangeAspect="1" noChangeArrowheads="1"/>
        </xdr:cNvSpPr>
      </xdr:nvSpPr>
      <xdr:spPr bwMode="auto">
        <a:xfrm>
          <a:off x="26931668" y="1337094"/>
          <a:ext cx="24153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948906</xdr:colOff>
      <xdr:row>4</xdr:row>
      <xdr:rowOff>293298</xdr:rowOff>
    </xdr:to>
    <xdr:sp macro="" textlink="">
      <xdr:nvSpPr>
        <xdr:cNvPr id="44693" name="AutoShape 1" hidden="1"/>
        <xdr:cNvSpPr>
          <a:spLocks noChangeAspect="1" noChangeArrowheads="1"/>
        </xdr:cNvSpPr>
      </xdr:nvSpPr>
      <xdr:spPr bwMode="auto">
        <a:xfrm>
          <a:off x="6788989" y="621102"/>
          <a:ext cx="3312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698740</xdr:colOff>
      <xdr:row>4</xdr:row>
      <xdr:rowOff>293298</xdr:rowOff>
    </xdr:to>
    <xdr:sp macro="" textlink="">
      <xdr:nvSpPr>
        <xdr:cNvPr id="44694" name="AutoShape 1" hidden="1"/>
        <xdr:cNvSpPr>
          <a:spLocks noChangeAspect="1" noChangeArrowheads="1"/>
        </xdr:cNvSpPr>
      </xdr:nvSpPr>
      <xdr:spPr bwMode="auto">
        <a:xfrm>
          <a:off x="6788989" y="621102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672860</xdr:colOff>
      <xdr:row>4</xdr:row>
      <xdr:rowOff>293298</xdr:rowOff>
    </xdr:to>
    <xdr:sp macro="" textlink="">
      <xdr:nvSpPr>
        <xdr:cNvPr id="44695" name="AutoShape 1" hidden="1"/>
        <xdr:cNvSpPr>
          <a:spLocks noChangeAspect="1" noChangeArrowheads="1"/>
        </xdr:cNvSpPr>
      </xdr:nvSpPr>
      <xdr:spPr bwMode="auto">
        <a:xfrm>
          <a:off x="6788989" y="621102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457200</xdr:colOff>
      <xdr:row>4</xdr:row>
      <xdr:rowOff>293298</xdr:rowOff>
    </xdr:to>
    <xdr:sp macro="" textlink="">
      <xdr:nvSpPr>
        <xdr:cNvPr id="44696" name="AutoShape 1" hidden="1"/>
        <xdr:cNvSpPr>
          <a:spLocks noChangeAspect="1" noChangeArrowheads="1"/>
        </xdr:cNvSpPr>
      </xdr:nvSpPr>
      <xdr:spPr bwMode="auto">
        <a:xfrm>
          <a:off x="6788989" y="621102"/>
          <a:ext cx="28208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923026</xdr:colOff>
      <xdr:row>4</xdr:row>
      <xdr:rowOff>293298</xdr:rowOff>
    </xdr:to>
    <xdr:sp macro="" textlink="">
      <xdr:nvSpPr>
        <xdr:cNvPr id="44697" name="AutoShape 1" hidden="1"/>
        <xdr:cNvSpPr>
          <a:spLocks noChangeAspect="1" noChangeArrowheads="1"/>
        </xdr:cNvSpPr>
      </xdr:nvSpPr>
      <xdr:spPr bwMode="auto">
        <a:xfrm>
          <a:off x="6788989" y="621102"/>
          <a:ext cx="32866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992038</xdr:colOff>
      <xdr:row>4</xdr:row>
      <xdr:rowOff>293298</xdr:rowOff>
    </xdr:to>
    <xdr:sp macro="" textlink="">
      <xdr:nvSpPr>
        <xdr:cNvPr id="44698" name="AutoShape 1" hidden="1"/>
        <xdr:cNvSpPr>
          <a:spLocks noChangeAspect="1" noChangeArrowheads="1"/>
        </xdr:cNvSpPr>
      </xdr:nvSpPr>
      <xdr:spPr bwMode="auto">
        <a:xfrm>
          <a:off x="6788989" y="621102"/>
          <a:ext cx="3355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948906</xdr:colOff>
      <xdr:row>4</xdr:row>
      <xdr:rowOff>293298</xdr:rowOff>
    </xdr:to>
    <xdr:sp macro="" textlink="">
      <xdr:nvSpPr>
        <xdr:cNvPr id="44699" name="AutoShape 1" hidden="1"/>
        <xdr:cNvSpPr>
          <a:spLocks noChangeAspect="1" noChangeArrowheads="1"/>
        </xdr:cNvSpPr>
      </xdr:nvSpPr>
      <xdr:spPr bwMode="auto">
        <a:xfrm>
          <a:off x="6788989" y="621102"/>
          <a:ext cx="3312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698740</xdr:colOff>
      <xdr:row>4</xdr:row>
      <xdr:rowOff>293298</xdr:rowOff>
    </xdr:to>
    <xdr:sp macro="" textlink="">
      <xdr:nvSpPr>
        <xdr:cNvPr id="44700" name="AutoShape 1" hidden="1"/>
        <xdr:cNvSpPr>
          <a:spLocks noChangeAspect="1" noChangeArrowheads="1"/>
        </xdr:cNvSpPr>
      </xdr:nvSpPr>
      <xdr:spPr bwMode="auto">
        <a:xfrm>
          <a:off x="6788989" y="621102"/>
          <a:ext cx="30623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672860</xdr:colOff>
      <xdr:row>4</xdr:row>
      <xdr:rowOff>293298</xdr:rowOff>
    </xdr:to>
    <xdr:sp macro="" textlink="">
      <xdr:nvSpPr>
        <xdr:cNvPr id="44701" name="AutoShape 1" hidden="1"/>
        <xdr:cNvSpPr>
          <a:spLocks noChangeAspect="1" noChangeArrowheads="1"/>
        </xdr:cNvSpPr>
      </xdr:nvSpPr>
      <xdr:spPr bwMode="auto">
        <a:xfrm>
          <a:off x="6788989" y="621102"/>
          <a:ext cx="3036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923026</xdr:colOff>
      <xdr:row>4</xdr:row>
      <xdr:rowOff>293298</xdr:rowOff>
    </xdr:to>
    <xdr:sp macro="" textlink="">
      <xdr:nvSpPr>
        <xdr:cNvPr id="44702" name="AutoShape 1" hidden="1"/>
        <xdr:cNvSpPr>
          <a:spLocks noChangeAspect="1" noChangeArrowheads="1"/>
        </xdr:cNvSpPr>
      </xdr:nvSpPr>
      <xdr:spPr bwMode="auto">
        <a:xfrm>
          <a:off x="6788989" y="621102"/>
          <a:ext cx="32866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992038</xdr:colOff>
      <xdr:row>4</xdr:row>
      <xdr:rowOff>293298</xdr:rowOff>
    </xdr:to>
    <xdr:sp macro="" textlink="">
      <xdr:nvSpPr>
        <xdr:cNvPr id="44703" name="AutoShape 1" hidden="1"/>
        <xdr:cNvSpPr>
          <a:spLocks noChangeAspect="1" noChangeArrowheads="1"/>
        </xdr:cNvSpPr>
      </xdr:nvSpPr>
      <xdr:spPr bwMode="auto">
        <a:xfrm>
          <a:off x="6788989" y="621102"/>
          <a:ext cx="3355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681487</xdr:colOff>
      <xdr:row>4</xdr:row>
      <xdr:rowOff>293298</xdr:rowOff>
    </xdr:to>
    <xdr:sp macro="" textlink="">
      <xdr:nvSpPr>
        <xdr:cNvPr id="44704" name="AutoShape 1" hidden="1"/>
        <xdr:cNvSpPr>
          <a:spLocks noChangeAspect="1" noChangeArrowheads="1"/>
        </xdr:cNvSpPr>
      </xdr:nvSpPr>
      <xdr:spPr bwMode="auto">
        <a:xfrm>
          <a:off x="6788989" y="621102"/>
          <a:ext cx="42269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457200</xdr:colOff>
      <xdr:row>4</xdr:row>
      <xdr:rowOff>293298</xdr:rowOff>
    </xdr:to>
    <xdr:sp macro="" textlink="">
      <xdr:nvSpPr>
        <xdr:cNvPr id="44705" name="AutoShape 1" hidden="1"/>
        <xdr:cNvSpPr>
          <a:spLocks noChangeAspect="1" noChangeArrowheads="1"/>
        </xdr:cNvSpPr>
      </xdr:nvSpPr>
      <xdr:spPr bwMode="auto">
        <a:xfrm>
          <a:off x="6788989" y="621102"/>
          <a:ext cx="40026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439947</xdr:colOff>
      <xdr:row>4</xdr:row>
      <xdr:rowOff>293298</xdr:rowOff>
    </xdr:to>
    <xdr:sp macro="" textlink="">
      <xdr:nvSpPr>
        <xdr:cNvPr id="44706" name="AutoShape 1" hidden="1"/>
        <xdr:cNvSpPr>
          <a:spLocks noChangeAspect="1" noChangeArrowheads="1"/>
        </xdr:cNvSpPr>
      </xdr:nvSpPr>
      <xdr:spPr bwMode="auto">
        <a:xfrm>
          <a:off x="6788989" y="621102"/>
          <a:ext cx="39854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215660</xdr:colOff>
      <xdr:row>4</xdr:row>
      <xdr:rowOff>293298</xdr:rowOff>
    </xdr:to>
    <xdr:sp macro="" textlink="">
      <xdr:nvSpPr>
        <xdr:cNvPr id="44707" name="AutoShape 1" hidden="1"/>
        <xdr:cNvSpPr>
          <a:spLocks noChangeAspect="1" noChangeArrowheads="1"/>
        </xdr:cNvSpPr>
      </xdr:nvSpPr>
      <xdr:spPr bwMode="auto">
        <a:xfrm>
          <a:off x="6788989" y="621102"/>
          <a:ext cx="37611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655608</xdr:colOff>
      <xdr:row>4</xdr:row>
      <xdr:rowOff>293298</xdr:rowOff>
    </xdr:to>
    <xdr:sp macro="" textlink="">
      <xdr:nvSpPr>
        <xdr:cNvPr id="44708" name="AutoShape 1" hidden="1"/>
        <xdr:cNvSpPr>
          <a:spLocks noChangeAspect="1" noChangeArrowheads="1"/>
        </xdr:cNvSpPr>
      </xdr:nvSpPr>
      <xdr:spPr bwMode="auto">
        <a:xfrm>
          <a:off x="6788989" y="621102"/>
          <a:ext cx="42010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724619</xdr:colOff>
      <xdr:row>4</xdr:row>
      <xdr:rowOff>293298</xdr:rowOff>
    </xdr:to>
    <xdr:sp macro="" textlink="">
      <xdr:nvSpPr>
        <xdr:cNvPr id="44709" name="AutoShape 1" hidden="1"/>
        <xdr:cNvSpPr>
          <a:spLocks noChangeAspect="1" noChangeArrowheads="1"/>
        </xdr:cNvSpPr>
      </xdr:nvSpPr>
      <xdr:spPr bwMode="auto">
        <a:xfrm>
          <a:off x="6788989" y="621102"/>
          <a:ext cx="4270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681487</xdr:colOff>
      <xdr:row>4</xdr:row>
      <xdr:rowOff>293298</xdr:rowOff>
    </xdr:to>
    <xdr:sp macro="" textlink="">
      <xdr:nvSpPr>
        <xdr:cNvPr id="44710" name="AutoShape 1" hidden="1"/>
        <xdr:cNvSpPr>
          <a:spLocks noChangeAspect="1" noChangeArrowheads="1"/>
        </xdr:cNvSpPr>
      </xdr:nvSpPr>
      <xdr:spPr bwMode="auto">
        <a:xfrm>
          <a:off x="6788989" y="621102"/>
          <a:ext cx="42269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457200</xdr:colOff>
      <xdr:row>4</xdr:row>
      <xdr:rowOff>293298</xdr:rowOff>
    </xdr:to>
    <xdr:sp macro="" textlink="">
      <xdr:nvSpPr>
        <xdr:cNvPr id="44711" name="AutoShape 1" hidden="1"/>
        <xdr:cNvSpPr>
          <a:spLocks noChangeAspect="1" noChangeArrowheads="1"/>
        </xdr:cNvSpPr>
      </xdr:nvSpPr>
      <xdr:spPr bwMode="auto">
        <a:xfrm>
          <a:off x="6788989" y="621102"/>
          <a:ext cx="40026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439947</xdr:colOff>
      <xdr:row>4</xdr:row>
      <xdr:rowOff>293298</xdr:rowOff>
    </xdr:to>
    <xdr:sp macro="" textlink="">
      <xdr:nvSpPr>
        <xdr:cNvPr id="44712" name="AutoShape 1" hidden="1"/>
        <xdr:cNvSpPr>
          <a:spLocks noChangeAspect="1" noChangeArrowheads="1"/>
        </xdr:cNvSpPr>
      </xdr:nvSpPr>
      <xdr:spPr bwMode="auto">
        <a:xfrm>
          <a:off x="6788989" y="621102"/>
          <a:ext cx="39854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655608</xdr:colOff>
      <xdr:row>4</xdr:row>
      <xdr:rowOff>293298</xdr:rowOff>
    </xdr:to>
    <xdr:sp macro="" textlink="">
      <xdr:nvSpPr>
        <xdr:cNvPr id="44713" name="AutoShape 1" hidden="1"/>
        <xdr:cNvSpPr>
          <a:spLocks noChangeAspect="1" noChangeArrowheads="1"/>
        </xdr:cNvSpPr>
      </xdr:nvSpPr>
      <xdr:spPr bwMode="auto">
        <a:xfrm>
          <a:off x="6788989" y="621102"/>
          <a:ext cx="42010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724619</xdr:colOff>
      <xdr:row>4</xdr:row>
      <xdr:rowOff>293298</xdr:rowOff>
    </xdr:to>
    <xdr:sp macro="" textlink="">
      <xdr:nvSpPr>
        <xdr:cNvPr id="44714" name="AutoShape 1" hidden="1"/>
        <xdr:cNvSpPr>
          <a:spLocks noChangeAspect="1" noChangeArrowheads="1"/>
        </xdr:cNvSpPr>
      </xdr:nvSpPr>
      <xdr:spPr bwMode="auto">
        <a:xfrm>
          <a:off x="6788989" y="621102"/>
          <a:ext cx="4270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439947</xdr:colOff>
      <xdr:row>4</xdr:row>
      <xdr:rowOff>293298</xdr:rowOff>
    </xdr:to>
    <xdr:sp macro="" textlink="">
      <xdr:nvSpPr>
        <xdr:cNvPr id="44715" name="AutoShape 1" hidden="1"/>
        <xdr:cNvSpPr>
          <a:spLocks noChangeAspect="1" noChangeArrowheads="1"/>
        </xdr:cNvSpPr>
      </xdr:nvSpPr>
      <xdr:spPr bwMode="auto">
        <a:xfrm>
          <a:off x="6788989" y="621102"/>
          <a:ext cx="51672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224287</xdr:colOff>
      <xdr:row>4</xdr:row>
      <xdr:rowOff>293298</xdr:rowOff>
    </xdr:to>
    <xdr:sp macro="" textlink="">
      <xdr:nvSpPr>
        <xdr:cNvPr id="44716" name="AutoShape 1" hidden="1"/>
        <xdr:cNvSpPr>
          <a:spLocks noChangeAspect="1" noChangeArrowheads="1"/>
        </xdr:cNvSpPr>
      </xdr:nvSpPr>
      <xdr:spPr bwMode="auto">
        <a:xfrm>
          <a:off x="6788989" y="621102"/>
          <a:ext cx="49515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198408</xdr:colOff>
      <xdr:row>4</xdr:row>
      <xdr:rowOff>293298</xdr:rowOff>
    </xdr:to>
    <xdr:sp macro="" textlink="">
      <xdr:nvSpPr>
        <xdr:cNvPr id="44717" name="AutoShape 1" hidden="1"/>
        <xdr:cNvSpPr>
          <a:spLocks noChangeAspect="1" noChangeArrowheads="1"/>
        </xdr:cNvSpPr>
      </xdr:nvSpPr>
      <xdr:spPr bwMode="auto">
        <a:xfrm>
          <a:off x="6788989" y="621102"/>
          <a:ext cx="492568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1164566</xdr:colOff>
      <xdr:row>4</xdr:row>
      <xdr:rowOff>293298</xdr:rowOff>
    </xdr:to>
    <xdr:sp macro="" textlink="">
      <xdr:nvSpPr>
        <xdr:cNvPr id="44718" name="AutoShape 1" hidden="1"/>
        <xdr:cNvSpPr>
          <a:spLocks noChangeAspect="1" noChangeArrowheads="1"/>
        </xdr:cNvSpPr>
      </xdr:nvSpPr>
      <xdr:spPr bwMode="auto">
        <a:xfrm>
          <a:off x="6788989" y="621102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414068</xdr:colOff>
      <xdr:row>4</xdr:row>
      <xdr:rowOff>293298</xdr:rowOff>
    </xdr:to>
    <xdr:sp macro="" textlink="">
      <xdr:nvSpPr>
        <xdr:cNvPr id="44719" name="AutoShape 1" hidden="1"/>
        <xdr:cNvSpPr>
          <a:spLocks noChangeAspect="1" noChangeArrowheads="1"/>
        </xdr:cNvSpPr>
      </xdr:nvSpPr>
      <xdr:spPr bwMode="auto">
        <a:xfrm>
          <a:off x="6788989" y="621102"/>
          <a:ext cx="51413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483079</xdr:colOff>
      <xdr:row>4</xdr:row>
      <xdr:rowOff>293298</xdr:rowOff>
    </xdr:to>
    <xdr:sp macro="" textlink="">
      <xdr:nvSpPr>
        <xdr:cNvPr id="44720" name="AutoShape 1" hidden="1"/>
        <xdr:cNvSpPr>
          <a:spLocks noChangeAspect="1" noChangeArrowheads="1"/>
        </xdr:cNvSpPr>
      </xdr:nvSpPr>
      <xdr:spPr bwMode="auto">
        <a:xfrm>
          <a:off x="6788989" y="621102"/>
          <a:ext cx="52103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439947</xdr:colOff>
      <xdr:row>4</xdr:row>
      <xdr:rowOff>293298</xdr:rowOff>
    </xdr:to>
    <xdr:sp macro="" textlink="">
      <xdr:nvSpPr>
        <xdr:cNvPr id="44721" name="AutoShape 1" hidden="1"/>
        <xdr:cNvSpPr>
          <a:spLocks noChangeAspect="1" noChangeArrowheads="1"/>
        </xdr:cNvSpPr>
      </xdr:nvSpPr>
      <xdr:spPr bwMode="auto">
        <a:xfrm>
          <a:off x="6788989" y="621102"/>
          <a:ext cx="51672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224287</xdr:colOff>
      <xdr:row>4</xdr:row>
      <xdr:rowOff>293298</xdr:rowOff>
    </xdr:to>
    <xdr:sp macro="" textlink="">
      <xdr:nvSpPr>
        <xdr:cNvPr id="44722" name="AutoShape 1" hidden="1"/>
        <xdr:cNvSpPr>
          <a:spLocks noChangeAspect="1" noChangeArrowheads="1"/>
        </xdr:cNvSpPr>
      </xdr:nvSpPr>
      <xdr:spPr bwMode="auto">
        <a:xfrm>
          <a:off x="6788989" y="621102"/>
          <a:ext cx="49515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198408</xdr:colOff>
      <xdr:row>4</xdr:row>
      <xdr:rowOff>293298</xdr:rowOff>
    </xdr:to>
    <xdr:sp macro="" textlink="">
      <xdr:nvSpPr>
        <xdr:cNvPr id="44723" name="AutoShape 1" hidden="1"/>
        <xdr:cNvSpPr>
          <a:spLocks noChangeAspect="1" noChangeArrowheads="1"/>
        </xdr:cNvSpPr>
      </xdr:nvSpPr>
      <xdr:spPr bwMode="auto">
        <a:xfrm>
          <a:off x="6788989" y="621102"/>
          <a:ext cx="492568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414068</xdr:colOff>
      <xdr:row>4</xdr:row>
      <xdr:rowOff>293298</xdr:rowOff>
    </xdr:to>
    <xdr:sp macro="" textlink="">
      <xdr:nvSpPr>
        <xdr:cNvPr id="44724" name="AutoShape 1" hidden="1"/>
        <xdr:cNvSpPr>
          <a:spLocks noChangeAspect="1" noChangeArrowheads="1"/>
        </xdr:cNvSpPr>
      </xdr:nvSpPr>
      <xdr:spPr bwMode="auto">
        <a:xfrm>
          <a:off x="6788989" y="621102"/>
          <a:ext cx="51413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483079</xdr:colOff>
      <xdr:row>4</xdr:row>
      <xdr:rowOff>293298</xdr:rowOff>
    </xdr:to>
    <xdr:sp macro="" textlink="">
      <xdr:nvSpPr>
        <xdr:cNvPr id="44725" name="AutoShape 1" hidden="1"/>
        <xdr:cNvSpPr>
          <a:spLocks noChangeAspect="1" noChangeArrowheads="1"/>
        </xdr:cNvSpPr>
      </xdr:nvSpPr>
      <xdr:spPr bwMode="auto">
        <a:xfrm>
          <a:off x="6788989" y="621102"/>
          <a:ext cx="52103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207034</xdr:colOff>
      <xdr:row>4</xdr:row>
      <xdr:rowOff>293298</xdr:rowOff>
    </xdr:to>
    <xdr:sp macro="" textlink="">
      <xdr:nvSpPr>
        <xdr:cNvPr id="44726" name="AutoShape 1" hidden="1"/>
        <xdr:cNvSpPr>
          <a:spLocks noChangeAspect="1" noChangeArrowheads="1"/>
        </xdr:cNvSpPr>
      </xdr:nvSpPr>
      <xdr:spPr bwMode="auto">
        <a:xfrm>
          <a:off x="6788989" y="621102"/>
          <a:ext cx="6116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1173192</xdr:colOff>
      <xdr:row>4</xdr:row>
      <xdr:rowOff>293298</xdr:rowOff>
    </xdr:to>
    <xdr:sp macro="" textlink="">
      <xdr:nvSpPr>
        <xdr:cNvPr id="44727" name="AutoShape 1" hidden="1"/>
        <xdr:cNvSpPr>
          <a:spLocks noChangeAspect="1" noChangeArrowheads="1"/>
        </xdr:cNvSpPr>
      </xdr:nvSpPr>
      <xdr:spPr bwMode="auto">
        <a:xfrm>
          <a:off x="6788989" y="621102"/>
          <a:ext cx="5900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1147313</xdr:colOff>
      <xdr:row>4</xdr:row>
      <xdr:rowOff>293298</xdr:rowOff>
    </xdr:to>
    <xdr:sp macro="" textlink="">
      <xdr:nvSpPr>
        <xdr:cNvPr id="44728" name="AutoShape 1" hidden="1"/>
        <xdr:cNvSpPr>
          <a:spLocks noChangeAspect="1" noChangeArrowheads="1"/>
        </xdr:cNvSpPr>
      </xdr:nvSpPr>
      <xdr:spPr bwMode="auto">
        <a:xfrm>
          <a:off x="6788989" y="621102"/>
          <a:ext cx="58745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9</xdr:col>
      <xdr:colOff>1164566</xdr:colOff>
      <xdr:row>4</xdr:row>
      <xdr:rowOff>293298</xdr:rowOff>
    </xdr:to>
    <xdr:sp macro="" textlink="">
      <xdr:nvSpPr>
        <xdr:cNvPr id="44729" name="AutoShape 1" hidden="1"/>
        <xdr:cNvSpPr>
          <a:spLocks noChangeAspect="1" noChangeArrowheads="1"/>
        </xdr:cNvSpPr>
      </xdr:nvSpPr>
      <xdr:spPr bwMode="auto">
        <a:xfrm>
          <a:off x="7970808" y="621102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181155</xdr:colOff>
      <xdr:row>4</xdr:row>
      <xdr:rowOff>293298</xdr:rowOff>
    </xdr:to>
    <xdr:sp macro="" textlink="">
      <xdr:nvSpPr>
        <xdr:cNvPr id="44730" name="AutoShape 1" hidden="1"/>
        <xdr:cNvSpPr>
          <a:spLocks noChangeAspect="1" noChangeArrowheads="1"/>
        </xdr:cNvSpPr>
      </xdr:nvSpPr>
      <xdr:spPr bwMode="auto">
        <a:xfrm>
          <a:off x="6788989" y="621102"/>
          <a:ext cx="60902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250166</xdr:colOff>
      <xdr:row>4</xdr:row>
      <xdr:rowOff>293298</xdr:rowOff>
    </xdr:to>
    <xdr:sp macro="" textlink="">
      <xdr:nvSpPr>
        <xdr:cNvPr id="44731" name="AutoShape 1" hidden="1"/>
        <xdr:cNvSpPr>
          <a:spLocks noChangeAspect="1" noChangeArrowheads="1"/>
        </xdr:cNvSpPr>
      </xdr:nvSpPr>
      <xdr:spPr bwMode="auto">
        <a:xfrm>
          <a:off x="6788989" y="621102"/>
          <a:ext cx="61592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207034</xdr:colOff>
      <xdr:row>4</xdr:row>
      <xdr:rowOff>293298</xdr:rowOff>
    </xdr:to>
    <xdr:sp macro="" textlink="">
      <xdr:nvSpPr>
        <xdr:cNvPr id="44732" name="AutoShape 1" hidden="1"/>
        <xdr:cNvSpPr>
          <a:spLocks noChangeAspect="1" noChangeArrowheads="1"/>
        </xdr:cNvSpPr>
      </xdr:nvSpPr>
      <xdr:spPr bwMode="auto">
        <a:xfrm>
          <a:off x="6788989" y="621102"/>
          <a:ext cx="6116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1173192</xdr:colOff>
      <xdr:row>4</xdr:row>
      <xdr:rowOff>293298</xdr:rowOff>
    </xdr:to>
    <xdr:sp macro="" textlink="">
      <xdr:nvSpPr>
        <xdr:cNvPr id="44733" name="AutoShape 1" hidden="1"/>
        <xdr:cNvSpPr>
          <a:spLocks noChangeAspect="1" noChangeArrowheads="1"/>
        </xdr:cNvSpPr>
      </xdr:nvSpPr>
      <xdr:spPr bwMode="auto">
        <a:xfrm>
          <a:off x="6788989" y="621102"/>
          <a:ext cx="59004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1147313</xdr:colOff>
      <xdr:row>4</xdr:row>
      <xdr:rowOff>293298</xdr:rowOff>
    </xdr:to>
    <xdr:sp macro="" textlink="">
      <xdr:nvSpPr>
        <xdr:cNvPr id="44734" name="AutoShape 1" hidden="1"/>
        <xdr:cNvSpPr>
          <a:spLocks noChangeAspect="1" noChangeArrowheads="1"/>
        </xdr:cNvSpPr>
      </xdr:nvSpPr>
      <xdr:spPr bwMode="auto">
        <a:xfrm>
          <a:off x="6788989" y="621102"/>
          <a:ext cx="58745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181155</xdr:colOff>
      <xdr:row>4</xdr:row>
      <xdr:rowOff>293298</xdr:rowOff>
    </xdr:to>
    <xdr:sp macro="" textlink="">
      <xdr:nvSpPr>
        <xdr:cNvPr id="44735" name="AutoShape 1" hidden="1"/>
        <xdr:cNvSpPr>
          <a:spLocks noChangeAspect="1" noChangeArrowheads="1"/>
        </xdr:cNvSpPr>
      </xdr:nvSpPr>
      <xdr:spPr bwMode="auto">
        <a:xfrm>
          <a:off x="6788989" y="621102"/>
          <a:ext cx="60902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250166</xdr:colOff>
      <xdr:row>4</xdr:row>
      <xdr:rowOff>293298</xdr:rowOff>
    </xdr:to>
    <xdr:sp macro="" textlink="">
      <xdr:nvSpPr>
        <xdr:cNvPr id="44736" name="AutoShape 1" hidden="1"/>
        <xdr:cNvSpPr>
          <a:spLocks noChangeAspect="1" noChangeArrowheads="1"/>
        </xdr:cNvSpPr>
      </xdr:nvSpPr>
      <xdr:spPr bwMode="auto">
        <a:xfrm>
          <a:off x="6788989" y="621102"/>
          <a:ext cx="61592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1147313</xdr:colOff>
      <xdr:row>4</xdr:row>
      <xdr:rowOff>293298</xdr:rowOff>
    </xdr:to>
    <xdr:sp macro="" textlink="">
      <xdr:nvSpPr>
        <xdr:cNvPr id="44737" name="AutoShape 1" hidden="1"/>
        <xdr:cNvSpPr>
          <a:spLocks noChangeAspect="1" noChangeArrowheads="1"/>
        </xdr:cNvSpPr>
      </xdr:nvSpPr>
      <xdr:spPr bwMode="auto">
        <a:xfrm>
          <a:off x="6788989" y="621102"/>
          <a:ext cx="705640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931653</xdr:colOff>
      <xdr:row>4</xdr:row>
      <xdr:rowOff>293298</xdr:rowOff>
    </xdr:to>
    <xdr:sp macro="" textlink="">
      <xdr:nvSpPr>
        <xdr:cNvPr id="44738" name="AutoShape 1" hidden="1"/>
        <xdr:cNvSpPr>
          <a:spLocks noChangeAspect="1" noChangeArrowheads="1"/>
        </xdr:cNvSpPr>
      </xdr:nvSpPr>
      <xdr:spPr bwMode="auto">
        <a:xfrm>
          <a:off x="6788989" y="621102"/>
          <a:ext cx="68407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905774</xdr:colOff>
      <xdr:row>4</xdr:row>
      <xdr:rowOff>293298</xdr:rowOff>
    </xdr:to>
    <xdr:sp macro="" textlink="">
      <xdr:nvSpPr>
        <xdr:cNvPr id="44739" name="AutoShape 1" hidden="1"/>
        <xdr:cNvSpPr>
          <a:spLocks noChangeAspect="1" noChangeArrowheads="1"/>
        </xdr:cNvSpPr>
      </xdr:nvSpPr>
      <xdr:spPr bwMode="auto">
        <a:xfrm>
          <a:off x="6788989" y="621102"/>
          <a:ext cx="6814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10</xdr:col>
      <xdr:colOff>1164566</xdr:colOff>
      <xdr:row>4</xdr:row>
      <xdr:rowOff>293298</xdr:rowOff>
    </xdr:to>
    <xdr:sp macro="" textlink="">
      <xdr:nvSpPr>
        <xdr:cNvPr id="44740" name="AutoShape 1" hidden="1"/>
        <xdr:cNvSpPr>
          <a:spLocks noChangeAspect="1" noChangeArrowheads="1"/>
        </xdr:cNvSpPr>
      </xdr:nvSpPr>
      <xdr:spPr bwMode="auto">
        <a:xfrm>
          <a:off x="9152626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1130060</xdr:colOff>
      <xdr:row>4</xdr:row>
      <xdr:rowOff>293298</xdr:rowOff>
    </xdr:to>
    <xdr:sp macro="" textlink="">
      <xdr:nvSpPr>
        <xdr:cNvPr id="44741" name="AutoShape 1" hidden="1"/>
        <xdr:cNvSpPr>
          <a:spLocks noChangeAspect="1" noChangeArrowheads="1"/>
        </xdr:cNvSpPr>
      </xdr:nvSpPr>
      <xdr:spPr bwMode="auto">
        <a:xfrm>
          <a:off x="6788989" y="621102"/>
          <a:ext cx="70391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17253</xdr:colOff>
      <xdr:row>4</xdr:row>
      <xdr:rowOff>293298</xdr:rowOff>
    </xdr:to>
    <xdr:sp macro="" textlink="">
      <xdr:nvSpPr>
        <xdr:cNvPr id="44742" name="AutoShape 1" hidden="1"/>
        <xdr:cNvSpPr>
          <a:spLocks noChangeAspect="1" noChangeArrowheads="1"/>
        </xdr:cNvSpPr>
      </xdr:nvSpPr>
      <xdr:spPr bwMode="auto">
        <a:xfrm>
          <a:off x="6788989" y="621102"/>
          <a:ext cx="71081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1147313</xdr:colOff>
      <xdr:row>4</xdr:row>
      <xdr:rowOff>293298</xdr:rowOff>
    </xdr:to>
    <xdr:sp macro="" textlink="">
      <xdr:nvSpPr>
        <xdr:cNvPr id="44743" name="AutoShape 1" hidden="1"/>
        <xdr:cNvSpPr>
          <a:spLocks noChangeAspect="1" noChangeArrowheads="1"/>
        </xdr:cNvSpPr>
      </xdr:nvSpPr>
      <xdr:spPr bwMode="auto">
        <a:xfrm>
          <a:off x="6788989" y="621102"/>
          <a:ext cx="705640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931653</xdr:colOff>
      <xdr:row>4</xdr:row>
      <xdr:rowOff>293298</xdr:rowOff>
    </xdr:to>
    <xdr:sp macro="" textlink="">
      <xdr:nvSpPr>
        <xdr:cNvPr id="44744" name="AutoShape 1" hidden="1"/>
        <xdr:cNvSpPr>
          <a:spLocks noChangeAspect="1" noChangeArrowheads="1"/>
        </xdr:cNvSpPr>
      </xdr:nvSpPr>
      <xdr:spPr bwMode="auto">
        <a:xfrm>
          <a:off x="6788989" y="621102"/>
          <a:ext cx="68407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905774</xdr:colOff>
      <xdr:row>4</xdr:row>
      <xdr:rowOff>293298</xdr:rowOff>
    </xdr:to>
    <xdr:sp macro="" textlink="">
      <xdr:nvSpPr>
        <xdr:cNvPr id="44745" name="AutoShape 1" hidden="1"/>
        <xdr:cNvSpPr>
          <a:spLocks noChangeAspect="1" noChangeArrowheads="1"/>
        </xdr:cNvSpPr>
      </xdr:nvSpPr>
      <xdr:spPr bwMode="auto">
        <a:xfrm>
          <a:off x="6788989" y="621102"/>
          <a:ext cx="68148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1130060</xdr:colOff>
      <xdr:row>4</xdr:row>
      <xdr:rowOff>293298</xdr:rowOff>
    </xdr:to>
    <xdr:sp macro="" textlink="">
      <xdr:nvSpPr>
        <xdr:cNvPr id="44746" name="AutoShape 1" hidden="1"/>
        <xdr:cNvSpPr>
          <a:spLocks noChangeAspect="1" noChangeArrowheads="1"/>
        </xdr:cNvSpPr>
      </xdr:nvSpPr>
      <xdr:spPr bwMode="auto">
        <a:xfrm>
          <a:off x="6788989" y="621102"/>
          <a:ext cx="70391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17253</xdr:colOff>
      <xdr:row>4</xdr:row>
      <xdr:rowOff>293298</xdr:rowOff>
    </xdr:to>
    <xdr:sp macro="" textlink="">
      <xdr:nvSpPr>
        <xdr:cNvPr id="44747" name="AutoShape 1" hidden="1"/>
        <xdr:cNvSpPr>
          <a:spLocks noChangeAspect="1" noChangeArrowheads="1"/>
        </xdr:cNvSpPr>
      </xdr:nvSpPr>
      <xdr:spPr bwMode="auto">
        <a:xfrm>
          <a:off x="6788989" y="621102"/>
          <a:ext cx="71081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914400</xdr:colOff>
      <xdr:row>4</xdr:row>
      <xdr:rowOff>293298</xdr:rowOff>
    </xdr:to>
    <xdr:sp macro="" textlink="">
      <xdr:nvSpPr>
        <xdr:cNvPr id="44748" name="AutoShape 1" hidden="1"/>
        <xdr:cNvSpPr>
          <a:spLocks noChangeAspect="1" noChangeArrowheads="1"/>
        </xdr:cNvSpPr>
      </xdr:nvSpPr>
      <xdr:spPr bwMode="auto">
        <a:xfrm>
          <a:off x="6788989" y="621102"/>
          <a:ext cx="8005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698740</xdr:colOff>
      <xdr:row>4</xdr:row>
      <xdr:rowOff>293298</xdr:rowOff>
    </xdr:to>
    <xdr:sp macro="" textlink="">
      <xdr:nvSpPr>
        <xdr:cNvPr id="44749" name="AutoShape 1" hidden="1"/>
        <xdr:cNvSpPr>
          <a:spLocks noChangeAspect="1" noChangeArrowheads="1"/>
        </xdr:cNvSpPr>
      </xdr:nvSpPr>
      <xdr:spPr bwMode="auto">
        <a:xfrm>
          <a:off x="6788989" y="621102"/>
          <a:ext cx="77896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672860</xdr:colOff>
      <xdr:row>4</xdr:row>
      <xdr:rowOff>293298</xdr:rowOff>
    </xdr:to>
    <xdr:sp macro="" textlink="">
      <xdr:nvSpPr>
        <xdr:cNvPr id="44750" name="AutoShape 1" hidden="1"/>
        <xdr:cNvSpPr>
          <a:spLocks noChangeAspect="1" noChangeArrowheads="1"/>
        </xdr:cNvSpPr>
      </xdr:nvSpPr>
      <xdr:spPr bwMode="auto">
        <a:xfrm>
          <a:off x="6788989" y="621102"/>
          <a:ext cx="7763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11</xdr:col>
      <xdr:colOff>1164566</xdr:colOff>
      <xdr:row>4</xdr:row>
      <xdr:rowOff>293298</xdr:rowOff>
    </xdr:to>
    <xdr:sp macro="" textlink="">
      <xdr:nvSpPr>
        <xdr:cNvPr id="44751" name="AutoShape 1" hidden="1"/>
        <xdr:cNvSpPr>
          <a:spLocks noChangeAspect="1" noChangeArrowheads="1"/>
        </xdr:cNvSpPr>
      </xdr:nvSpPr>
      <xdr:spPr bwMode="auto">
        <a:xfrm>
          <a:off x="10334445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888521</xdr:colOff>
      <xdr:row>4</xdr:row>
      <xdr:rowOff>293298</xdr:rowOff>
    </xdr:to>
    <xdr:sp macro="" textlink="">
      <xdr:nvSpPr>
        <xdr:cNvPr id="44752" name="AutoShape 1" hidden="1"/>
        <xdr:cNvSpPr>
          <a:spLocks noChangeAspect="1" noChangeArrowheads="1"/>
        </xdr:cNvSpPr>
      </xdr:nvSpPr>
      <xdr:spPr bwMode="auto">
        <a:xfrm>
          <a:off x="6788989" y="621102"/>
          <a:ext cx="79794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957532</xdr:colOff>
      <xdr:row>4</xdr:row>
      <xdr:rowOff>293298</xdr:rowOff>
    </xdr:to>
    <xdr:sp macro="" textlink="">
      <xdr:nvSpPr>
        <xdr:cNvPr id="44753" name="AutoShape 1" hidden="1"/>
        <xdr:cNvSpPr>
          <a:spLocks noChangeAspect="1" noChangeArrowheads="1"/>
        </xdr:cNvSpPr>
      </xdr:nvSpPr>
      <xdr:spPr bwMode="auto">
        <a:xfrm>
          <a:off x="6788989" y="621102"/>
          <a:ext cx="8048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914400</xdr:colOff>
      <xdr:row>4</xdr:row>
      <xdr:rowOff>293298</xdr:rowOff>
    </xdr:to>
    <xdr:sp macro="" textlink="">
      <xdr:nvSpPr>
        <xdr:cNvPr id="44754" name="AutoShape 1" hidden="1"/>
        <xdr:cNvSpPr>
          <a:spLocks noChangeAspect="1" noChangeArrowheads="1"/>
        </xdr:cNvSpPr>
      </xdr:nvSpPr>
      <xdr:spPr bwMode="auto">
        <a:xfrm>
          <a:off x="6788989" y="621102"/>
          <a:ext cx="80053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698740</xdr:colOff>
      <xdr:row>4</xdr:row>
      <xdr:rowOff>293298</xdr:rowOff>
    </xdr:to>
    <xdr:sp macro="" textlink="">
      <xdr:nvSpPr>
        <xdr:cNvPr id="44755" name="AutoShape 1" hidden="1"/>
        <xdr:cNvSpPr>
          <a:spLocks noChangeAspect="1" noChangeArrowheads="1"/>
        </xdr:cNvSpPr>
      </xdr:nvSpPr>
      <xdr:spPr bwMode="auto">
        <a:xfrm>
          <a:off x="6788989" y="621102"/>
          <a:ext cx="77896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672860</xdr:colOff>
      <xdr:row>4</xdr:row>
      <xdr:rowOff>293298</xdr:rowOff>
    </xdr:to>
    <xdr:sp macro="" textlink="">
      <xdr:nvSpPr>
        <xdr:cNvPr id="44756" name="AutoShape 1" hidden="1"/>
        <xdr:cNvSpPr>
          <a:spLocks noChangeAspect="1" noChangeArrowheads="1"/>
        </xdr:cNvSpPr>
      </xdr:nvSpPr>
      <xdr:spPr bwMode="auto">
        <a:xfrm>
          <a:off x="6788989" y="621102"/>
          <a:ext cx="7763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888521</xdr:colOff>
      <xdr:row>4</xdr:row>
      <xdr:rowOff>293298</xdr:rowOff>
    </xdr:to>
    <xdr:sp macro="" textlink="">
      <xdr:nvSpPr>
        <xdr:cNvPr id="44757" name="AutoShape 1" hidden="1"/>
        <xdr:cNvSpPr>
          <a:spLocks noChangeAspect="1" noChangeArrowheads="1"/>
        </xdr:cNvSpPr>
      </xdr:nvSpPr>
      <xdr:spPr bwMode="auto">
        <a:xfrm>
          <a:off x="6788989" y="621102"/>
          <a:ext cx="79794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957532</xdr:colOff>
      <xdr:row>4</xdr:row>
      <xdr:rowOff>293298</xdr:rowOff>
    </xdr:to>
    <xdr:sp macro="" textlink="">
      <xdr:nvSpPr>
        <xdr:cNvPr id="44758" name="AutoShape 1" hidden="1"/>
        <xdr:cNvSpPr>
          <a:spLocks noChangeAspect="1" noChangeArrowheads="1"/>
        </xdr:cNvSpPr>
      </xdr:nvSpPr>
      <xdr:spPr bwMode="auto">
        <a:xfrm>
          <a:off x="6788989" y="621102"/>
          <a:ext cx="804844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672860</xdr:colOff>
      <xdr:row>4</xdr:row>
      <xdr:rowOff>293298</xdr:rowOff>
    </xdr:to>
    <xdr:sp macro="" textlink="">
      <xdr:nvSpPr>
        <xdr:cNvPr id="44759" name="AutoShape 1" hidden="1"/>
        <xdr:cNvSpPr>
          <a:spLocks noChangeAspect="1" noChangeArrowheads="1"/>
        </xdr:cNvSpPr>
      </xdr:nvSpPr>
      <xdr:spPr bwMode="auto">
        <a:xfrm>
          <a:off x="6788989" y="621102"/>
          <a:ext cx="894559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457200</xdr:colOff>
      <xdr:row>4</xdr:row>
      <xdr:rowOff>293298</xdr:rowOff>
    </xdr:to>
    <xdr:sp macro="" textlink="">
      <xdr:nvSpPr>
        <xdr:cNvPr id="44760" name="AutoShape 1" hidden="1"/>
        <xdr:cNvSpPr>
          <a:spLocks noChangeAspect="1" noChangeArrowheads="1"/>
        </xdr:cNvSpPr>
      </xdr:nvSpPr>
      <xdr:spPr bwMode="auto">
        <a:xfrm>
          <a:off x="6788989" y="621102"/>
          <a:ext cx="87299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431321</xdr:colOff>
      <xdr:row>4</xdr:row>
      <xdr:rowOff>293298</xdr:rowOff>
    </xdr:to>
    <xdr:sp macro="" textlink="">
      <xdr:nvSpPr>
        <xdr:cNvPr id="44761" name="AutoShape 1" hidden="1"/>
        <xdr:cNvSpPr>
          <a:spLocks noChangeAspect="1" noChangeArrowheads="1"/>
        </xdr:cNvSpPr>
      </xdr:nvSpPr>
      <xdr:spPr bwMode="auto">
        <a:xfrm>
          <a:off x="6788989" y="621102"/>
          <a:ext cx="87040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12</xdr:col>
      <xdr:colOff>1164566</xdr:colOff>
      <xdr:row>4</xdr:row>
      <xdr:rowOff>293298</xdr:rowOff>
    </xdr:to>
    <xdr:sp macro="" textlink="">
      <xdr:nvSpPr>
        <xdr:cNvPr id="44762" name="AutoShape 1" hidden="1"/>
        <xdr:cNvSpPr>
          <a:spLocks noChangeAspect="1" noChangeArrowheads="1"/>
        </xdr:cNvSpPr>
      </xdr:nvSpPr>
      <xdr:spPr bwMode="auto">
        <a:xfrm>
          <a:off x="11516264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655608</xdr:colOff>
      <xdr:row>4</xdr:row>
      <xdr:rowOff>293298</xdr:rowOff>
    </xdr:to>
    <xdr:sp macro="" textlink="">
      <xdr:nvSpPr>
        <xdr:cNvPr id="44763" name="AutoShape 1" hidden="1"/>
        <xdr:cNvSpPr>
          <a:spLocks noChangeAspect="1" noChangeArrowheads="1"/>
        </xdr:cNvSpPr>
      </xdr:nvSpPr>
      <xdr:spPr bwMode="auto">
        <a:xfrm>
          <a:off x="6788989" y="621102"/>
          <a:ext cx="892833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724619</xdr:colOff>
      <xdr:row>4</xdr:row>
      <xdr:rowOff>293298</xdr:rowOff>
    </xdr:to>
    <xdr:sp macro="" textlink="">
      <xdr:nvSpPr>
        <xdr:cNvPr id="44764" name="AutoShape 1" hidden="1"/>
        <xdr:cNvSpPr>
          <a:spLocks noChangeAspect="1" noChangeArrowheads="1"/>
        </xdr:cNvSpPr>
      </xdr:nvSpPr>
      <xdr:spPr bwMode="auto">
        <a:xfrm>
          <a:off x="6788989" y="621102"/>
          <a:ext cx="8997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672860</xdr:colOff>
      <xdr:row>4</xdr:row>
      <xdr:rowOff>293298</xdr:rowOff>
    </xdr:to>
    <xdr:sp macro="" textlink="">
      <xdr:nvSpPr>
        <xdr:cNvPr id="44765" name="AutoShape 1" hidden="1"/>
        <xdr:cNvSpPr>
          <a:spLocks noChangeAspect="1" noChangeArrowheads="1"/>
        </xdr:cNvSpPr>
      </xdr:nvSpPr>
      <xdr:spPr bwMode="auto">
        <a:xfrm>
          <a:off x="6788989" y="621102"/>
          <a:ext cx="894559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457200</xdr:colOff>
      <xdr:row>4</xdr:row>
      <xdr:rowOff>293298</xdr:rowOff>
    </xdr:to>
    <xdr:sp macro="" textlink="">
      <xdr:nvSpPr>
        <xdr:cNvPr id="44766" name="AutoShape 1" hidden="1"/>
        <xdr:cNvSpPr>
          <a:spLocks noChangeAspect="1" noChangeArrowheads="1"/>
        </xdr:cNvSpPr>
      </xdr:nvSpPr>
      <xdr:spPr bwMode="auto">
        <a:xfrm>
          <a:off x="6788989" y="621102"/>
          <a:ext cx="87299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431321</xdr:colOff>
      <xdr:row>4</xdr:row>
      <xdr:rowOff>293298</xdr:rowOff>
    </xdr:to>
    <xdr:sp macro="" textlink="">
      <xdr:nvSpPr>
        <xdr:cNvPr id="44767" name="AutoShape 1" hidden="1"/>
        <xdr:cNvSpPr>
          <a:spLocks noChangeAspect="1" noChangeArrowheads="1"/>
        </xdr:cNvSpPr>
      </xdr:nvSpPr>
      <xdr:spPr bwMode="auto">
        <a:xfrm>
          <a:off x="6788989" y="621102"/>
          <a:ext cx="87040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655608</xdr:colOff>
      <xdr:row>4</xdr:row>
      <xdr:rowOff>293298</xdr:rowOff>
    </xdr:to>
    <xdr:sp macro="" textlink="">
      <xdr:nvSpPr>
        <xdr:cNvPr id="44768" name="AutoShape 1" hidden="1"/>
        <xdr:cNvSpPr>
          <a:spLocks noChangeAspect="1" noChangeArrowheads="1"/>
        </xdr:cNvSpPr>
      </xdr:nvSpPr>
      <xdr:spPr bwMode="auto">
        <a:xfrm>
          <a:off x="6788989" y="621102"/>
          <a:ext cx="892833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724619</xdr:colOff>
      <xdr:row>4</xdr:row>
      <xdr:rowOff>293298</xdr:rowOff>
    </xdr:to>
    <xdr:sp macro="" textlink="">
      <xdr:nvSpPr>
        <xdr:cNvPr id="44769" name="AutoShape 1" hidden="1"/>
        <xdr:cNvSpPr>
          <a:spLocks noChangeAspect="1" noChangeArrowheads="1"/>
        </xdr:cNvSpPr>
      </xdr:nvSpPr>
      <xdr:spPr bwMode="auto">
        <a:xfrm>
          <a:off x="6788989" y="621102"/>
          <a:ext cx="89973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439947</xdr:colOff>
      <xdr:row>4</xdr:row>
      <xdr:rowOff>293298</xdr:rowOff>
    </xdr:to>
    <xdr:sp macro="" textlink="">
      <xdr:nvSpPr>
        <xdr:cNvPr id="44770" name="AutoShape 1" hidden="1"/>
        <xdr:cNvSpPr>
          <a:spLocks noChangeAspect="1" noChangeArrowheads="1"/>
        </xdr:cNvSpPr>
      </xdr:nvSpPr>
      <xdr:spPr bwMode="auto">
        <a:xfrm>
          <a:off x="6788989" y="621102"/>
          <a:ext cx="9894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189781</xdr:colOff>
      <xdr:row>4</xdr:row>
      <xdr:rowOff>293298</xdr:rowOff>
    </xdr:to>
    <xdr:sp macro="" textlink="">
      <xdr:nvSpPr>
        <xdr:cNvPr id="44771" name="AutoShape 1" hidden="1"/>
        <xdr:cNvSpPr>
          <a:spLocks noChangeAspect="1" noChangeArrowheads="1"/>
        </xdr:cNvSpPr>
      </xdr:nvSpPr>
      <xdr:spPr bwMode="auto">
        <a:xfrm>
          <a:off x="6788989" y="621102"/>
          <a:ext cx="96443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163902</xdr:colOff>
      <xdr:row>4</xdr:row>
      <xdr:rowOff>293298</xdr:rowOff>
    </xdr:to>
    <xdr:sp macro="" textlink="">
      <xdr:nvSpPr>
        <xdr:cNvPr id="44772" name="AutoShape 1" hidden="1"/>
        <xdr:cNvSpPr>
          <a:spLocks noChangeAspect="1" noChangeArrowheads="1"/>
        </xdr:cNvSpPr>
      </xdr:nvSpPr>
      <xdr:spPr bwMode="auto">
        <a:xfrm>
          <a:off x="6788989" y="621102"/>
          <a:ext cx="96184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13</xdr:col>
      <xdr:colOff>1164566</xdr:colOff>
      <xdr:row>4</xdr:row>
      <xdr:rowOff>293298</xdr:rowOff>
    </xdr:to>
    <xdr:sp macro="" textlink="">
      <xdr:nvSpPr>
        <xdr:cNvPr id="44773" name="AutoShape 1" hidden="1"/>
        <xdr:cNvSpPr>
          <a:spLocks noChangeAspect="1" noChangeArrowheads="1"/>
        </xdr:cNvSpPr>
      </xdr:nvSpPr>
      <xdr:spPr bwMode="auto">
        <a:xfrm>
          <a:off x="12698083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414068</xdr:colOff>
      <xdr:row>4</xdr:row>
      <xdr:rowOff>293298</xdr:rowOff>
    </xdr:to>
    <xdr:sp macro="" textlink="">
      <xdr:nvSpPr>
        <xdr:cNvPr id="44774" name="AutoShape 1" hidden="1"/>
        <xdr:cNvSpPr>
          <a:spLocks noChangeAspect="1" noChangeArrowheads="1"/>
        </xdr:cNvSpPr>
      </xdr:nvSpPr>
      <xdr:spPr bwMode="auto">
        <a:xfrm>
          <a:off x="6788989" y="621102"/>
          <a:ext cx="98686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483079</xdr:colOff>
      <xdr:row>4</xdr:row>
      <xdr:rowOff>293298</xdr:rowOff>
    </xdr:to>
    <xdr:sp macro="" textlink="">
      <xdr:nvSpPr>
        <xdr:cNvPr id="44775" name="AutoShape 1" hidden="1"/>
        <xdr:cNvSpPr>
          <a:spLocks noChangeAspect="1" noChangeArrowheads="1"/>
        </xdr:cNvSpPr>
      </xdr:nvSpPr>
      <xdr:spPr bwMode="auto">
        <a:xfrm>
          <a:off x="6788989" y="621102"/>
          <a:ext cx="993763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439947</xdr:colOff>
      <xdr:row>4</xdr:row>
      <xdr:rowOff>293298</xdr:rowOff>
    </xdr:to>
    <xdr:sp macro="" textlink="">
      <xdr:nvSpPr>
        <xdr:cNvPr id="44776" name="AutoShape 1" hidden="1"/>
        <xdr:cNvSpPr>
          <a:spLocks noChangeAspect="1" noChangeArrowheads="1"/>
        </xdr:cNvSpPr>
      </xdr:nvSpPr>
      <xdr:spPr bwMode="auto">
        <a:xfrm>
          <a:off x="6788989" y="621102"/>
          <a:ext cx="98944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189781</xdr:colOff>
      <xdr:row>4</xdr:row>
      <xdr:rowOff>293298</xdr:rowOff>
    </xdr:to>
    <xdr:sp macro="" textlink="">
      <xdr:nvSpPr>
        <xdr:cNvPr id="44777" name="AutoShape 1" hidden="1"/>
        <xdr:cNvSpPr>
          <a:spLocks noChangeAspect="1" noChangeArrowheads="1"/>
        </xdr:cNvSpPr>
      </xdr:nvSpPr>
      <xdr:spPr bwMode="auto">
        <a:xfrm>
          <a:off x="6788989" y="621102"/>
          <a:ext cx="96443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163902</xdr:colOff>
      <xdr:row>4</xdr:row>
      <xdr:rowOff>293298</xdr:rowOff>
    </xdr:to>
    <xdr:sp macro="" textlink="">
      <xdr:nvSpPr>
        <xdr:cNvPr id="44778" name="AutoShape 1" hidden="1"/>
        <xdr:cNvSpPr>
          <a:spLocks noChangeAspect="1" noChangeArrowheads="1"/>
        </xdr:cNvSpPr>
      </xdr:nvSpPr>
      <xdr:spPr bwMode="auto">
        <a:xfrm>
          <a:off x="6788989" y="621102"/>
          <a:ext cx="961845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414068</xdr:colOff>
      <xdr:row>4</xdr:row>
      <xdr:rowOff>293298</xdr:rowOff>
    </xdr:to>
    <xdr:sp macro="" textlink="">
      <xdr:nvSpPr>
        <xdr:cNvPr id="44779" name="AutoShape 1" hidden="1"/>
        <xdr:cNvSpPr>
          <a:spLocks noChangeAspect="1" noChangeArrowheads="1"/>
        </xdr:cNvSpPr>
      </xdr:nvSpPr>
      <xdr:spPr bwMode="auto">
        <a:xfrm>
          <a:off x="6788989" y="621102"/>
          <a:ext cx="98686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483079</xdr:colOff>
      <xdr:row>4</xdr:row>
      <xdr:rowOff>293298</xdr:rowOff>
    </xdr:to>
    <xdr:sp macro="" textlink="">
      <xdr:nvSpPr>
        <xdr:cNvPr id="44780" name="AutoShape 1" hidden="1"/>
        <xdr:cNvSpPr>
          <a:spLocks noChangeAspect="1" noChangeArrowheads="1"/>
        </xdr:cNvSpPr>
      </xdr:nvSpPr>
      <xdr:spPr bwMode="auto">
        <a:xfrm>
          <a:off x="6788989" y="621102"/>
          <a:ext cx="993763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198408</xdr:colOff>
      <xdr:row>4</xdr:row>
      <xdr:rowOff>293298</xdr:rowOff>
    </xdr:to>
    <xdr:sp macro="" textlink="">
      <xdr:nvSpPr>
        <xdr:cNvPr id="44781" name="AutoShape 1" hidden="1"/>
        <xdr:cNvSpPr>
          <a:spLocks noChangeAspect="1" noChangeArrowheads="1"/>
        </xdr:cNvSpPr>
      </xdr:nvSpPr>
      <xdr:spPr bwMode="auto">
        <a:xfrm>
          <a:off x="6788989" y="621102"/>
          <a:ext cx="108347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1138687</xdr:colOff>
      <xdr:row>4</xdr:row>
      <xdr:rowOff>293298</xdr:rowOff>
    </xdr:to>
    <xdr:sp macro="" textlink="">
      <xdr:nvSpPr>
        <xdr:cNvPr id="44782" name="AutoShape 1" hidden="1"/>
        <xdr:cNvSpPr>
          <a:spLocks noChangeAspect="1" noChangeArrowheads="1"/>
        </xdr:cNvSpPr>
      </xdr:nvSpPr>
      <xdr:spPr bwMode="auto">
        <a:xfrm>
          <a:off x="6788989" y="621102"/>
          <a:ext cx="105932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1112808</xdr:colOff>
      <xdr:row>4</xdr:row>
      <xdr:rowOff>293298</xdr:rowOff>
    </xdr:to>
    <xdr:sp macro="" textlink="">
      <xdr:nvSpPr>
        <xdr:cNvPr id="44783" name="AutoShape 1" hidden="1"/>
        <xdr:cNvSpPr>
          <a:spLocks noChangeAspect="1" noChangeArrowheads="1"/>
        </xdr:cNvSpPr>
      </xdr:nvSpPr>
      <xdr:spPr bwMode="auto">
        <a:xfrm>
          <a:off x="6788989" y="621102"/>
          <a:ext cx="1056735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1164566</xdr:colOff>
      <xdr:row>4</xdr:row>
      <xdr:rowOff>293298</xdr:rowOff>
    </xdr:to>
    <xdr:sp macro="" textlink="">
      <xdr:nvSpPr>
        <xdr:cNvPr id="44784" name="AutoShape 1" hidden="1"/>
        <xdr:cNvSpPr>
          <a:spLocks noChangeAspect="1" noChangeArrowheads="1"/>
        </xdr:cNvSpPr>
      </xdr:nvSpPr>
      <xdr:spPr bwMode="auto">
        <a:xfrm>
          <a:off x="13879902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181155</xdr:colOff>
      <xdr:row>4</xdr:row>
      <xdr:rowOff>293298</xdr:rowOff>
    </xdr:to>
    <xdr:sp macro="" textlink="">
      <xdr:nvSpPr>
        <xdr:cNvPr id="44785" name="AutoShape 1" hidden="1"/>
        <xdr:cNvSpPr>
          <a:spLocks noChangeAspect="1" noChangeArrowheads="1"/>
        </xdr:cNvSpPr>
      </xdr:nvSpPr>
      <xdr:spPr bwMode="auto">
        <a:xfrm>
          <a:off x="6788989" y="621102"/>
          <a:ext cx="108175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250166</xdr:colOff>
      <xdr:row>4</xdr:row>
      <xdr:rowOff>293298</xdr:rowOff>
    </xdr:to>
    <xdr:sp macro="" textlink="">
      <xdr:nvSpPr>
        <xdr:cNvPr id="44786" name="AutoShape 1" hidden="1"/>
        <xdr:cNvSpPr>
          <a:spLocks noChangeAspect="1" noChangeArrowheads="1"/>
        </xdr:cNvSpPr>
      </xdr:nvSpPr>
      <xdr:spPr bwMode="auto">
        <a:xfrm>
          <a:off x="6788989" y="621102"/>
          <a:ext cx="10886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198408</xdr:colOff>
      <xdr:row>4</xdr:row>
      <xdr:rowOff>293298</xdr:rowOff>
    </xdr:to>
    <xdr:sp macro="" textlink="">
      <xdr:nvSpPr>
        <xdr:cNvPr id="44787" name="AutoShape 1" hidden="1"/>
        <xdr:cNvSpPr>
          <a:spLocks noChangeAspect="1" noChangeArrowheads="1"/>
        </xdr:cNvSpPr>
      </xdr:nvSpPr>
      <xdr:spPr bwMode="auto">
        <a:xfrm>
          <a:off x="6788989" y="621102"/>
          <a:ext cx="108347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1138687</xdr:colOff>
      <xdr:row>4</xdr:row>
      <xdr:rowOff>293298</xdr:rowOff>
    </xdr:to>
    <xdr:sp macro="" textlink="">
      <xdr:nvSpPr>
        <xdr:cNvPr id="44788" name="AutoShape 1" hidden="1"/>
        <xdr:cNvSpPr>
          <a:spLocks noChangeAspect="1" noChangeArrowheads="1"/>
        </xdr:cNvSpPr>
      </xdr:nvSpPr>
      <xdr:spPr bwMode="auto">
        <a:xfrm>
          <a:off x="6788989" y="621102"/>
          <a:ext cx="105932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1112808</xdr:colOff>
      <xdr:row>4</xdr:row>
      <xdr:rowOff>293298</xdr:rowOff>
    </xdr:to>
    <xdr:sp macro="" textlink="">
      <xdr:nvSpPr>
        <xdr:cNvPr id="44789" name="AutoShape 1" hidden="1"/>
        <xdr:cNvSpPr>
          <a:spLocks noChangeAspect="1" noChangeArrowheads="1"/>
        </xdr:cNvSpPr>
      </xdr:nvSpPr>
      <xdr:spPr bwMode="auto">
        <a:xfrm>
          <a:off x="6788989" y="621102"/>
          <a:ext cx="1056735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181155</xdr:colOff>
      <xdr:row>4</xdr:row>
      <xdr:rowOff>293298</xdr:rowOff>
    </xdr:to>
    <xdr:sp macro="" textlink="">
      <xdr:nvSpPr>
        <xdr:cNvPr id="44790" name="AutoShape 1" hidden="1"/>
        <xdr:cNvSpPr>
          <a:spLocks noChangeAspect="1" noChangeArrowheads="1"/>
        </xdr:cNvSpPr>
      </xdr:nvSpPr>
      <xdr:spPr bwMode="auto">
        <a:xfrm>
          <a:off x="6788989" y="621102"/>
          <a:ext cx="108175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250166</xdr:colOff>
      <xdr:row>4</xdr:row>
      <xdr:rowOff>293298</xdr:rowOff>
    </xdr:to>
    <xdr:sp macro="" textlink="">
      <xdr:nvSpPr>
        <xdr:cNvPr id="44791" name="AutoShape 1" hidden="1"/>
        <xdr:cNvSpPr>
          <a:spLocks noChangeAspect="1" noChangeArrowheads="1"/>
        </xdr:cNvSpPr>
      </xdr:nvSpPr>
      <xdr:spPr bwMode="auto">
        <a:xfrm>
          <a:off x="6788989" y="621102"/>
          <a:ext cx="108865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1112808</xdr:colOff>
      <xdr:row>4</xdr:row>
      <xdr:rowOff>293298</xdr:rowOff>
    </xdr:to>
    <xdr:sp macro="" textlink="">
      <xdr:nvSpPr>
        <xdr:cNvPr id="44792" name="AutoShape 1" hidden="1"/>
        <xdr:cNvSpPr>
          <a:spLocks noChangeAspect="1" noChangeArrowheads="1"/>
        </xdr:cNvSpPr>
      </xdr:nvSpPr>
      <xdr:spPr bwMode="auto">
        <a:xfrm>
          <a:off x="6788989" y="621102"/>
          <a:ext cx="117491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897147</xdr:colOff>
      <xdr:row>4</xdr:row>
      <xdr:rowOff>293298</xdr:rowOff>
    </xdr:to>
    <xdr:sp macro="" textlink="">
      <xdr:nvSpPr>
        <xdr:cNvPr id="44793" name="AutoShape 1" hidden="1"/>
        <xdr:cNvSpPr>
          <a:spLocks noChangeAspect="1" noChangeArrowheads="1"/>
        </xdr:cNvSpPr>
      </xdr:nvSpPr>
      <xdr:spPr bwMode="auto">
        <a:xfrm>
          <a:off x="6788989" y="621102"/>
          <a:ext cx="11533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871268</xdr:colOff>
      <xdr:row>4</xdr:row>
      <xdr:rowOff>293298</xdr:rowOff>
    </xdr:to>
    <xdr:sp macro="" textlink="">
      <xdr:nvSpPr>
        <xdr:cNvPr id="44794" name="AutoShape 1" hidden="1"/>
        <xdr:cNvSpPr>
          <a:spLocks noChangeAspect="1" noChangeArrowheads="1"/>
        </xdr:cNvSpPr>
      </xdr:nvSpPr>
      <xdr:spPr bwMode="auto">
        <a:xfrm>
          <a:off x="6788989" y="621102"/>
          <a:ext cx="115076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15</xdr:col>
      <xdr:colOff>1164566</xdr:colOff>
      <xdr:row>4</xdr:row>
      <xdr:rowOff>293298</xdr:rowOff>
    </xdr:to>
    <xdr:sp macro="" textlink="">
      <xdr:nvSpPr>
        <xdr:cNvPr id="44795" name="AutoShape 1" hidden="1"/>
        <xdr:cNvSpPr>
          <a:spLocks noChangeAspect="1" noChangeArrowheads="1"/>
        </xdr:cNvSpPr>
      </xdr:nvSpPr>
      <xdr:spPr bwMode="auto">
        <a:xfrm>
          <a:off x="15061721" y="621102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1095555</xdr:colOff>
      <xdr:row>4</xdr:row>
      <xdr:rowOff>293298</xdr:rowOff>
    </xdr:to>
    <xdr:sp macro="" textlink="">
      <xdr:nvSpPr>
        <xdr:cNvPr id="44796" name="AutoShape 1" hidden="1"/>
        <xdr:cNvSpPr>
          <a:spLocks noChangeAspect="1" noChangeArrowheads="1"/>
        </xdr:cNvSpPr>
      </xdr:nvSpPr>
      <xdr:spPr bwMode="auto">
        <a:xfrm>
          <a:off x="6788989" y="621102"/>
          <a:ext cx="117319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1164566</xdr:colOff>
      <xdr:row>4</xdr:row>
      <xdr:rowOff>293298</xdr:rowOff>
    </xdr:to>
    <xdr:sp macro="" textlink="">
      <xdr:nvSpPr>
        <xdr:cNvPr id="44797" name="AutoShape 1" hidden="1"/>
        <xdr:cNvSpPr>
          <a:spLocks noChangeAspect="1" noChangeArrowheads="1"/>
        </xdr:cNvSpPr>
      </xdr:nvSpPr>
      <xdr:spPr bwMode="auto">
        <a:xfrm>
          <a:off x="6788989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1112808</xdr:colOff>
      <xdr:row>4</xdr:row>
      <xdr:rowOff>293298</xdr:rowOff>
    </xdr:to>
    <xdr:sp macro="" textlink="">
      <xdr:nvSpPr>
        <xdr:cNvPr id="44798" name="AutoShape 1" hidden="1"/>
        <xdr:cNvSpPr>
          <a:spLocks noChangeAspect="1" noChangeArrowheads="1"/>
        </xdr:cNvSpPr>
      </xdr:nvSpPr>
      <xdr:spPr bwMode="auto">
        <a:xfrm>
          <a:off x="6788989" y="621102"/>
          <a:ext cx="117491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897147</xdr:colOff>
      <xdr:row>4</xdr:row>
      <xdr:rowOff>293298</xdr:rowOff>
    </xdr:to>
    <xdr:sp macro="" textlink="">
      <xdr:nvSpPr>
        <xdr:cNvPr id="44799" name="AutoShape 1" hidden="1"/>
        <xdr:cNvSpPr>
          <a:spLocks noChangeAspect="1" noChangeArrowheads="1"/>
        </xdr:cNvSpPr>
      </xdr:nvSpPr>
      <xdr:spPr bwMode="auto">
        <a:xfrm>
          <a:off x="6788989" y="621102"/>
          <a:ext cx="11533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871268</xdr:colOff>
      <xdr:row>4</xdr:row>
      <xdr:rowOff>293298</xdr:rowOff>
    </xdr:to>
    <xdr:sp macro="" textlink="">
      <xdr:nvSpPr>
        <xdr:cNvPr id="44800" name="AutoShape 1" hidden="1"/>
        <xdr:cNvSpPr>
          <a:spLocks noChangeAspect="1" noChangeArrowheads="1"/>
        </xdr:cNvSpPr>
      </xdr:nvSpPr>
      <xdr:spPr bwMode="auto">
        <a:xfrm>
          <a:off x="6788989" y="621102"/>
          <a:ext cx="115076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1095555</xdr:colOff>
      <xdr:row>4</xdr:row>
      <xdr:rowOff>293298</xdr:rowOff>
    </xdr:to>
    <xdr:sp macro="" textlink="">
      <xdr:nvSpPr>
        <xdr:cNvPr id="44801" name="AutoShape 1" hidden="1"/>
        <xdr:cNvSpPr>
          <a:spLocks noChangeAspect="1" noChangeArrowheads="1"/>
        </xdr:cNvSpPr>
      </xdr:nvSpPr>
      <xdr:spPr bwMode="auto">
        <a:xfrm>
          <a:off x="6788989" y="621102"/>
          <a:ext cx="117319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1164566</xdr:colOff>
      <xdr:row>4</xdr:row>
      <xdr:rowOff>293298</xdr:rowOff>
    </xdr:to>
    <xdr:sp macro="" textlink="">
      <xdr:nvSpPr>
        <xdr:cNvPr id="44802" name="AutoShape 1" hidden="1"/>
        <xdr:cNvSpPr>
          <a:spLocks noChangeAspect="1" noChangeArrowheads="1"/>
        </xdr:cNvSpPr>
      </xdr:nvSpPr>
      <xdr:spPr bwMode="auto">
        <a:xfrm>
          <a:off x="6788989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879894</xdr:colOff>
      <xdr:row>4</xdr:row>
      <xdr:rowOff>293298</xdr:rowOff>
    </xdr:to>
    <xdr:sp macro="" textlink="">
      <xdr:nvSpPr>
        <xdr:cNvPr id="44803" name="AutoShape 1" hidden="1"/>
        <xdr:cNvSpPr>
          <a:spLocks noChangeAspect="1" noChangeArrowheads="1"/>
        </xdr:cNvSpPr>
      </xdr:nvSpPr>
      <xdr:spPr bwMode="auto">
        <a:xfrm>
          <a:off x="6788989" y="621102"/>
          <a:ext cx="1269808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664234</xdr:colOff>
      <xdr:row>4</xdr:row>
      <xdr:rowOff>293298</xdr:rowOff>
    </xdr:to>
    <xdr:sp macro="" textlink="">
      <xdr:nvSpPr>
        <xdr:cNvPr id="44804" name="AutoShape 1" hidden="1"/>
        <xdr:cNvSpPr>
          <a:spLocks noChangeAspect="1" noChangeArrowheads="1"/>
        </xdr:cNvSpPr>
      </xdr:nvSpPr>
      <xdr:spPr bwMode="auto">
        <a:xfrm>
          <a:off x="6788989" y="621102"/>
          <a:ext cx="1248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638355</xdr:colOff>
      <xdr:row>4</xdr:row>
      <xdr:rowOff>293298</xdr:rowOff>
    </xdr:to>
    <xdr:sp macro="" textlink="">
      <xdr:nvSpPr>
        <xdr:cNvPr id="44805" name="AutoShape 1" hidden="1"/>
        <xdr:cNvSpPr>
          <a:spLocks noChangeAspect="1" noChangeArrowheads="1"/>
        </xdr:cNvSpPr>
      </xdr:nvSpPr>
      <xdr:spPr bwMode="auto">
        <a:xfrm>
          <a:off x="6788989" y="621102"/>
          <a:ext cx="1245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16</xdr:col>
      <xdr:colOff>1164566</xdr:colOff>
      <xdr:row>4</xdr:row>
      <xdr:rowOff>293298</xdr:rowOff>
    </xdr:to>
    <xdr:sp macro="" textlink="">
      <xdr:nvSpPr>
        <xdr:cNvPr id="44806" name="AutoShape 1" hidden="1"/>
        <xdr:cNvSpPr>
          <a:spLocks noChangeAspect="1" noChangeArrowheads="1"/>
        </xdr:cNvSpPr>
      </xdr:nvSpPr>
      <xdr:spPr bwMode="auto">
        <a:xfrm>
          <a:off x="16243540" y="621102"/>
          <a:ext cx="47100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854015</xdr:colOff>
      <xdr:row>4</xdr:row>
      <xdr:rowOff>293298</xdr:rowOff>
    </xdr:to>
    <xdr:sp macro="" textlink="">
      <xdr:nvSpPr>
        <xdr:cNvPr id="44807" name="AutoShape 1" hidden="1"/>
        <xdr:cNvSpPr>
          <a:spLocks noChangeAspect="1" noChangeArrowheads="1"/>
        </xdr:cNvSpPr>
      </xdr:nvSpPr>
      <xdr:spPr bwMode="auto">
        <a:xfrm>
          <a:off x="6788989" y="621102"/>
          <a:ext cx="1267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923026</xdr:colOff>
      <xdr:row>4</xdr:row>
      <xdr:rowOff>293298</xdr:rowOff>
    </xdr:to>
    <xdr:sp macro="" textlink="">
      <xdr:nvSpPr>
        <xdr:cNvPr id="44808" name="AutoShape 1" hidden="1"/>
        <xdr:cNvSpPr>
          <a:spLocks noChangeAspect="1" noChangeArrowheads="1"/>
        </xdr:cNvSpPr>
      </xdr:nvSpPr>
      <xdr:spPr bwMode="auto">
        <a:xfrm>
          <a:off x="6788989" y="621102"/>
          <a:ext cx="127412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15</xdr:col>
      <xdr:colOff>1112808</xdr:colOff>
      <xdr:row>4</xdr:row>
      <xdr:rowOff>293298</xdr:rowOff>
    </xdr:to>
    <xdr:sp macro="" textlink="">
      <xdr:nvSpPr>
        <xdr:cNvPr id="44809" name="AutoShape 1" hidden="1"/>
        <xdr:cNvSpPr>
          <a:spLocks noChangeAspect="1" noChangeArrowheads="1"/>
        </xdr:cNvSpPr>
      </xdr:nvSpPr>
      <xdr:spPr bwMode="auto">
        <a:xfrm>
          <a:off x="7970808" y="621102"/>
          <a:ext cx="117491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15</xdr:col>
      <xdr:colOff>897147</xdr:colOff>
      <xdr:row>4</xdr:row>
      <xdr:rowOff>293298</xdr:rowOff>
    </xdr:to>
    <xdr:sp macro="" textlink="">
      <xdr:nvSpPr>
        <xdr:cNvPr id="44810" name="AutoShape 1" hidden="1"/>
        <xdr:cNvSpPr>
          <a:spLocks noChangeAspect="1" noChangeArrowheads="1"/>
        </xdr:cNvSpPr>
      </xdr:nvSpPr>
      <xdr:spPr bwMode="auto">
        <a:xfrm>
          <a:off x="7970808" y="621102"/>
          <a:ext cx="11533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15</xdr:col>
      <xdr:colOff>871268</xdr:colOff>
      <xdr:row>4</xdr:row>
      <xdr:rowOff>293298</xdr:rowOff>
    </xdr:to>
    <xdr:sp macro="" textlink="">
      <xdr:nvSpPr>
        <xdr:cNvPr id="44811" name="AutoShape 1" hidden="1"/>
        <xdr:cNvSpPr>
          <a:spLocks noChangeAspect="1" noChangeArrowheads="1"/>
        </xdr:cNvSpPr>
      </xdr:nvSpPr>
      <xdr:spPr bwMode="auto">
        <a:xfrm>
          <a:off x="7970808" y="621102"/>
          <a:ext cx="1150763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15</xdr:col>
      <xdr:colOff>1095555</xdr:colOff>
      <xdr:row>4</xdr:row>
      <xdr:rowOff>293298</xdr:rowOff>
    </xdr:to>
    <xdr:sp macro="" textlink="">
      <xdr:nvSpPr>
        <xdr:cNvPr id="44812" name="AutoShape 1" hidden="1"/>
        <xdr:cNvSpPr>
          <a:spLocks noChangeAspect="1" noChangeArrowheads="1"/>
        </xdr:cNvSpPr>
      </xdr:nvSpPr>
      <xdr:spPr bwMode="auto">
        <a:xfrm>
          <a:off x="7970808" y="621102"/>
          <a:ext cx="117319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15</xdr:col>
      <xdr:colOff>1164566</xdr:colOff>
      <xdr:row>4</xdr:row>
      <xdr:rowOff>293298</xdr:rowOff>
    </xdr:to>
    <xdr:sp macro="" textlink="">
      <xdr:nvSpPr>
        <xdr:cNvPr id="44813" name="AutoShape 1" hidden="1"/>
        <xdr:cNvSpPr>
          <a:spLocks noChangeAspect="1" noChangeArrowheads="1"/>
        </xdr:cNvSpPr>
      </xdr:nvSpPr>
      <xdr:spPr bwMode="auto">
        <a:xfrm>
          <a:off x="7970808" y="621102"/>
          <a:ext cx="1180093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646981</xdr:colOff>
      <xdr:row>4</xdr:row>
      <xdr:rowOff>293298</xdr:rowOff>
    </xdr:to>
    <xdr:sp macro="" textlink="">
      <xdr:nvSpPr>
        <xdr:cNvPr id="44814" name="AutoShape 1" hidden="1"/>
        <xdr:cNvSpPr>
          <a:spLocks noChangeAspect="1" noChangeArrowheads="1"/>
        </xdr:cNvSpPr>
      </xdr:nvSpPr>
      <xdr:spPr bwMode="auto">
        <a:xfrm>
          <a:off x="6788989" y="621102"/>
          <a:ext cx="1364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422694</xdr:colOff>
      <xdr:row>4</xdr:row>
      <xdr:rowOff>293298</xdr:rowOff>
    </xdr:to>
    <xdr:sp macro="" textlink="">
      <xdr:nvSpPr>
        <xdr:cNvPr id="44815" name="AutoShape 1" hidden="1"/>
        <xdr:cNvSpPr>
          <a:spLocks noChangeAspect="1" noChangeArrowheads="1"/>
        </xdr:cNvSpPr>
      </xdr:nvSpPr>
      <xdr:spPr bwMode="auto">
        <a:xfrm>
          <a:off x="6788989" y="621102"/>
          <a:ext cx="1342270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396815</xdr:colOff>
      <xdr:row>4</xdr:row>
      <xdr:rowOff>293298</xdr:rowOff>
    </xdr:to>
    <xdr:sp macro="" textlink="">
      <xdr:nvSpPr>
        <xdr:cNvPr id="44816" name="AutoShape 1" hidden="1"/>
        <xdr:cNvSpPr>
          <a:spLocks noChangeAspect="1" noChangeArrowheads="1"/>
        </xdr:cNvSpPr>
      </xdr:nvSpPr>
      <xdr:spPr bwMode="auto">
        <a:xfrm>
          <a:off x="6788989" y="621102"/>
          <a:ext cx="133968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17</xdr:col>
      <xdr:colOff>1164566</xdr:colOff>
      <xdr:row>4</xdr:row>
      <xdr:rowOff>293298</xdr:rowOff>
    </xdr:to>
    <xdr:sp macro="" textlink="">
      <xdr:nvSpPr>
        <xdr:cNvPr id="44817" name="AutoShape 1" hidden="1"/>
        <xdr:cNvSpPr>
          <a:spLocks noChangeAspect="1" noChangeArrowheads="1"/>
        </xdr:cNvSpPr>
      </xdr:nvSpPr>
      <xdr:spPr bwMode="auto">
        <a:xfrm>
          <a:off x="17425358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621102</xdr:colOff>
      <xdr:row>4</xdr:row>
      <xdr:rowOff>293298</xdr:rowOff>
    </xdr:to>
    <xdr:sp macro="" textlink="">
      <xdr:nvSpPr>
        <xdr:cNvPr id="44818" name="AutoShape 1" hidden="1"/>
        <xdr:cNvSpPr>
          <a:spLocks noChangeAspect="1" noChangeArrowheads="1"/>
        </xdr:cNvSpPr>
      </xdr:nvSpPr>
      <xdr:spPr bwMode="auto">
        <a:xfrm>
          <a:off x="6788989" y="621102"/>
          <a:ext cx="136211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690113</xdr:colOff>
      <xdr:row>4</xdr:row>
      <xdr:rowOff>293298</xdr:rowOff>
    </xdr:to>
    <xdr:sp macro="" textlink="">
      <xdr:nvSpPr>
        <xdr:cNvPr id="44819" name="AutoShape 1" hidden="1"/>
        <xdr:cNvSpPr>
          <a:spLocks noChangeAspect="1" noChangeArrowheads="1"/>
        </xdr:cNvSpPr>
      </xdr:nvSpPr>
      <xdr:spPr bwMode="auto">
        <a:xfrm>
          <a:off x="6788989" y="621102"/>
          <a:ext cx="136901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1112808</xdr:colOff>
      <xdr:row>4</xdr:row>
      <xdr:rowOff>293298</xdr:rowOff>
    </xdr:to>
    <xdr:sp macro="" textlink="">
      <xdr:nvSpPr>
        <xdr:cNvPr id="44820" name="AutoShape 1" hidden="1"/>
        <xdr:cNvSpPr>
          <a:spLocks noChangeAspect="1" noChangeArrowheads="1"/>
        </xdr:cNvSpPr>
      </xdr:nvSpPr>
      <xdr:spPr bwMode="auto">
        <a:xfrm>
          <a:off x="9152626" y="621102"/>
          <a:ext cx="117491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897147</xdr:colOff>
      <xdr:row>4</xdr:row>
      <xdr:rowOff>293298</xdr:rowOff>
    </xdr:to>
    <xdr:sp macro="" textlink="">
      <xdr:nvSpPr>
        <xdr:cNvPr id="44821" name="AutoShape 1" hidden="1"/>
        <xdr:cNvSpPr>
          <a:spLocks noChangeAspect="1" noChangeArrowheads="1"/>
        </xdr:cNvSpPr>
      </xdr:nvSpPr>
      <xdr:spPr bwMode="auto">
        <a:xfrm>
          <a:off x="9152626" y="621102"/>
          <a:ext cx="11533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871268</xdr:colOff>
      <xdr:row>4</xdr:row>
      <xdr:rowOff>293298</xdr:rowOff>
    </xdr:to>
    <xdr:sp macro="" textlink="">
      <xdr:nvSpPr>
        <xdr:cNvPr id="44822" name="AutoShape 1" hidden="1"/>
        <xdr:cNvSpPr>
          <a:spLocks noChangeAspect="1" noChangeArrowheads="1"/>
        </xdr:cNvSpPr>
      </xdr:nvSpPr>
      <xdr:spPr bwMode="auto">
        <a:xfrm>
          <a:off x="9152626" y="621102"/>
          <a:ext cx="115076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1095555</xdr:colOff>
      <xdr:row>4</xdr:row>
      <xdr:rowOff>293298</xdr:rowOff>
    </xdr:to>
    <xdr:sp macro="" textlink="">
      <xdr:nvSpPr>
        <xdr:cNvPr id="44823" name="AutoShape 1" hidden="1"/>
        <xdr:cNvSpPr>
          <a:spLocks noChangeAspect="1" noChangeArrowheads="1"/>
        </xdr:cNvSpPr>
      </xdr:nvSpPr>
      <xdr:spPr bwMode="auto">
        <a:xfrm>
          <a:off x="9152626" y="621102"/>
          <a:ext cx="11731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1164566</xdr:colOff>
      <xdr:row>4</xdr:row>
      <xdr:rowOff>293298</xdr:rowOff>
    </xdr:to>
    <xdr:sp macro="" textlink="">
      <xdr:nvSpPr>
        <xdr:cNvPr id="44824" name="AutoShape 1" hidden="1"/>
        <xdr:cNvSpPr>
          <a:spLocks noChangeAspect="1" noChangeArrowheads="1"/>
        </xdr:cNvSpPr>
      </xdr:nvSpPr>
      <xdr:spPr bwMode="auto">
        <a:xfrm>
          <a:off x="9152626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405442</xdr:colOff>
      <xdr:row>4</xdr:row>
      <xdr:rowOff>293298</xdr:rowOff>
    </xdr:to>
    <xdr:sp macro="" textlink="">
      <xdr:nvSpPr>
        <xdr:cNvPr id="44825" name="AutoShape 1" hidden="1"/>
        <xdr:cNvSpPr>
          <a:spLocks noChangeAspect="1" noChangeArrowheads="1"/>
        </xdr:cNvSpPr>
      </xdr:nvSpPr>
      <xdr:spPr bwMode="auto">
        <a:xfrm>
          <a:off x="6788989" y="621102"/>
          <a:ext cx="1458726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189781</xdr:colOff>
      <xdr:row>4</xdr:row>
      <xdr:rowOff>293298</xdr:rowOff>
    </xdr:to>
    <xdr:sp macro="" textlink="">
      <xdr:nvSpPr>
        <xdr:cNvPr id="44826" name="AutoShape 1" hidden="1"/>
        <xdr:cNvSpPr>
          <a:spLocks noChangeAspect="1" noChangeArrowheads="1"/>
        </xdr:cNvSpPr>
      </xdr:nvSpPr>
      <xdr:spPr bwMode="auto">
        <a:xfrm>
          <a:off x="6788989" y="621102"/>
          <a:ext cx="1437160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163902</xdr:colOff>
      <xdr:row>4</xdr:row>
      <xdr:rowOff>293298</xdr:rowOff>
    </xdr:to>
    <xdr:sp macro="" textlink="">
      <xdr:nvSpPr>
        <xdr:cNvPr id="44827" name="AutoShape 1" hidden="1"/>
        <xdr:cNvSpPr>
          <a:spLocks noChangeAspect="1" noChangeArrowheads="1"/>
        </xdr:cNvSpPr>
      </xdr:nvSpPr>
      <xdr:spPr bwMode="auto">
        <a:xfrm>
          <a:off x="6788989" y="621102"/>
          <a:ext cx="143457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18</xdr:col>
      <xdr:colOff>1164566</xdr:colOff>
      <xdr:row>4</xdr:row>
      <xdr:rowOff>293298</xdr:rowOff>
    </xdr:to>
    <xdr:sp macro="" textlink="">
      <xdr:nvSpPr>
        <xdr:cNvPr id="44828" name="AutoShape 1" hidden="1"/>
        <xdr:cNvSpPr>
          <a:spLocks noChangeAspect="1" noChangeArrowheads="1"/>
        </xdr:cNvSpPr>
      </xdr:nvSpPr>
      <xdr:spPr bwMode="auto">
        <a:xfrm>
          <a:off x="18607177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379562</xdr:colOff>
      <xdr:row>4</xdr:row>
      <xdr:rowOff>293298</xdr:rowOff>
    </xdr:to>
    <xdr:sp macro="" textlink="">
      <xdr:nvSpPr>
        <xdr:cNvPr id="44829" name="AutoShape 1" hidden="1"/>
        <xdr:cNvSpPr>
          <a:spLocks noChangeAspect="1" noChangeArrowheads="1"/>
        </xdr:cNvSpPr>
      </xdr:nvSpPr>
      <xdr:spPr bwMode="auto">
        <a:xfrm>
          <a:off x="6788989" y="621102"/>
          <a:ext cx="145613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448574</xdr:colOff>
      <xdr:row>4</xdr:row>
      <xdr:rowOff>293298</xdr:rowOff>
    </xdr:to>
    <xdr:sp macro="" textlink="">
      <xdr:nvSpPr>
        <xdr:cNvPr id="44830" name="AutoShape 1" hidden="1"/>
        <xdr:cNvSpPr>
          <a:spLocks noChangeAspect="1" noChangeArrowheads="1"/>
        </xdr:cNvSpPr>
      </xdr:nvSpPr>
      <xdr:spPr bwMode="auto">
        <a:xfrm>
          <a:off x="6788989" y="621102"/>
          <a:ext cx="14630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1112808</xdr:colOff>
      <xdr:row>4</xdr:row>
      <xdr:rowOff>293298</xdr:rowOff>
    </xdr:to>
    <xdr:sp macro="" textlink="">
      <xdr:nvSpPr>
        <xdr:cNvPr id="44831" name="AutoShape 1" hidden="1"/>
        <xdr:cNvSpPr>
          <a:spLocks noChangeAspect="1" noChangeArrowheads="1"/>
        </xdr:cNvSpPr>
      </xdr:nvSpPr>
      <xdr:spPr bwMode="auto">
        <a:xfrm>
          <a:off x="10334445" y="621102"/>
          <a:ext cx="1174917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897147</xdr:colOff>
      <xdr:row>4</xdr:row>
      <xdr:rowOff>293298</xdr:rowOff>
    </xdr:to>
    <xdr:sp macro="" textlink="">
      <xdr:nvSpPr>
        <xdr:cNvPr id="44832" name="AutoShape 1" hidden="1"/>
        <xdr:cNvSpPr>
          <a:spLocks noChangeAspect="1" noChangeArrowheads="1"/>
        </xdr:cNvSpPr>
      </xdr:nvSpPr>
      <xdr:spPr bwMode="auto">
        <a:xfrm>
          <a:off x="10334445" y="621102"/>
          <a:ext cx="11533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871268</xdr:colOff>
      <xdr:row>4</xdr:row>
      <xdr:rowOff>293298</xdr:rowOff>
    </xdr:to>
    <xdr:sp macro="" textlink="">
      <xdr:nvSpPr>
        <xdr:cNvPr id="44833" name="AutoShape 1" hidden="1"/>
        <xdr:cNvSpPr>
          <a:spLocks noChangeAspect="1" noChangeArrowheads="1"/>
        </xdr:cNvSpPr>
      </xdr:nvSpPr>
      <xdr:spPr bwMode="auto">
        <a:xfrm>
          <a:off x="10334445" y="621102"/>
          <a:ext cx="115076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1095555</xdr:colOff>
      <xdr:row>4</xdr:row>
      <xdr:rowOff>293298</xdr:rowOff>
    </xdr:to>
    <xdr:sp macro="" textlink="">
      <xdr:nvSpPr>
        <xdr:cNvPr id="44834" name="AutoShape 1" hidden="1"/>
        <xdr:cNvSpPr>
          <a:spLocks noChangeAspect="1" noChangeArrowheads="1"/>
        </xdr:cNvSpPr>
      </xdr:nvSpPr>
      <xdr:spPr bwMode="auto">
        <a:xfrm>
          <a:off x="10334445" y="621102"/>
          <a:ext cx="11731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1164566</xdr:colOff>
      <xdr:row>4</xdr:row>
      <xdr:rowOff>293298</xdr:rowOff>
    </xdr:to>
    <xdr:sp macro="" textlink="">
      <xdr:nvSpPr>
        <xdr:cNvPr id="44835" name="AutoShape 1" hidden="1"/>
        <xdr:cNvSpPr>
          <a:spLocks noChangeAspect="1" noChangeArrowheads="1"/>
        </xdr:cNvSpPr>
      </xdr:nvSpPr>
      <xdr:spPr bwMode="auto">
        <a:xfrm>
          <a:off x="10334445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172528</xdr:colOff>
      <xdr:row>4</xdr:row>
      <xdr:rowOff>293298</xdr:rowOff>
    </xdr:to>
    <xdr:sp macro="" textlink="">
      <xdr:nvSpPr>
        <xdr:cNvPr id="44836" name="AutoShape 1" hidden="1"/>
        <xdr:cNvSpPr>
          <a:spLocks noChangeAspect="1" noChangeArrowheads="1"/>
        </xdr:cNvSpPr>
      </xdr:nvSpPr>
      <xdr:spPr bwMode="auto">
        <a:xfrm>
          <a:off x="6788989" y="621102"/>
          <a:ext cx="155361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1138687</xdr:colOff>
      <xdr:row>4</xdr:row>
      <xdr:rowOff>293298</xdr:rowOff>
    </xdr:to>
    <xdr:sp macro="" textlink="">
      <xdr:nvSpPr>
        <xdr:cNvPr id="44837" name="AutoShape 1" hidden="1"/>
        <xdr:cNvSpPr>
          <a:spLocks noChangeAspect="1" noChangeArrowheads="1"/>
        </xdr:cNvSpPr>
      </xdr:nvSpPr>
      <xdr:spPr bwMode="auto">
        <a:xfrm>
          <a:off x="6788989" y="621102"/>
          <a:ext cx="153205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1112808</xdr:colOff>
      <xdr:row>4</xdr:row>
      <xdr:rowOff>293298</xdr:rowOff>
    </xdr:to>
    <xdr:sp macro="" textlink="">
      <xdr:nvSpPr>
        <xdr:cNvPr id="44838" name="AutoShape 1" hidden="1"/>
        <xdr:cNvSpPr>
          <a:spLocks noChangeAspect="1" noChangeArrowheads="1"/>
        </xdr:cNvSpPr>
      </xdr:nvSpPr>
      <xdr:spPr bwMode="auto">
        <a:xfrm>
          <a:off x="6788989" y="621102"/>
          <a:ext cx="152946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19</xdr:col>
      <xdr:colOff>1164566</xdr:colOff>
      <xdr:row>4</xdr:row>
      <xdr:rowOff>293298</xdr:rowOff>
    </xdr:to>
    <xdr:sp macro="" textlink="">
      <xdr:nvSpPr>
        <xdr:cNvPr id="44839" name="AutoShape 1" hidden="1"/>
        <xdr:cNvSpPr>
          <a:spLocks noChangeAspect="1" noChangeArrowheads="1"/>
        </xdr:cNvSpPr>
      </xdr:nvSpPr>
      <xdr:spPr bwMode="auto">
        <a:xfrm>
          <a:off x="19788996" y="621102"/>
          <a:ext cx="471002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146649</xdr:colOff>
      <xdr:row>4</xdr:row>
      <xdr:rowOff>293298</xdr:rowOff>
    </xdr:to>
    <xdr:sp macro="" textlink="">
      <xdr:nvSpPr>
        <xdr:cNvPr id="44840" name="AutoShape 1" hidden="1"/>
        <xdr:cNvSpPr>
          <a:spLocks noChangeAspect="1" noChangeArrowheads="1"/>
        </xdr:cNvSpPr>
      </xdr:nvSpPr>
      <xdr:spPr bwMode="auto">
        <a:xfrm>
          <a:off x="6788989" y="621102"/>
          <a:ext cx="155102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215660</xdr:colOff>
      <xdr:row>4</xdr:row>
      <xdr:rowOff>293298</xdr:rowOff>
    </xdr:to>
    <xdr:sp macro="" textlink="">
      <xdr:nvSpPr>
        <xdr:cNvPr id="44841" name="AutoShape 1" hidden="1"/>
        <xdr:cNvSpPr>
          <a:spLocks noChangeAspect="1" noChangeArrowheads="1"/>
        </xdr:cNvSpPr>
      </xdr:nvSpPr>
      <xdr:spPr bwMode="auto">
        <a:xfrm>
          <a:off x="6788989" y="621102"/>
          <a:ext cx="1557930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1121434</xdr:colOff>
      <xdr:row>4</xdr:row>
      <xdr:rowOff>293298</xdr:rowOff>
    </xdr:to>
    <xdr:sp macro="" textlink="">
      <xdr:nvSpPr>
        <xdr:cNvPr id="44842" name="AutoShape 1" hidden="1"/>
        <xdr:cNvSpPr>
          <a:spLocks noChangeAspect="1" noChangeArrowheads="1"/>
        </xdr:cNvSpPr>
      </xdr:nvSpPr>
      <xdr:spPr bwMode="auto">
        <a:xfrm>
          <a:off x="11516264" y="621102"/>
          <a:ext cx="1175780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905774</xdr:colOff>
      <xdr:row>4</xdr:row>
      <xdr:rowOff>293298</xdr:rowOff>
    </xdr:to>
    <xdr:sp macro="" textlink="">
      <xdr:nvSpPr>
        <xdr:cNvPr id="44843" name="AutoShape 1" hidden="1"/>
        <xdr:cNvSpPr>
          <a:spLocks noChangeAspect="1" noChangeArrowheads="1"/>
        </xdr:cNvSpPr>
      </xdr:nvSpPr>
      <xdr:spPr bwMode="auto">
        <a:xfrm>
          <a:off x="11516264" y="621102"/>
          <a:ext cx="115421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879894</xdr:colOff>
      <xdr:row>4</xdr:row>
      <xdr:rowOff>293298</xdr:rowOff>
    </xdr:to>
    <xdr:sp macro="" textlink="">
      <xdr:nvSpPr>
        <xdr:cNvPr id="44844" name="AutoShape 1" hidden="1"/>
        <xdr:cNvSpPr>
          <a:spLocks noChangeAspect="1" noChangeArrowheads="1"/>
        </xdr:cNvSpPr>
      </xdr:nvSpPr>
      <xdr:spPr bwMode="auto">
        <a:xfrm>
          <a:off x="11516264" y="621102"/>
          <a:ext cx="115162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1095555</xdr:colOff>
      <xdr:row>4</xdr:row>
      <xdr:rowOff>293298</xdr:rowOff>
    </xdr:to>
    <xdr:sp macro="" textlink="">
      <xdr:nvSpPr>
        <xdr:cNvPr id="44845" name="AutoShape 1" hidden="1"/>
        <xdr:cNvSpPr>
          <a:spLocks noChangeAspect="1" noChangeArrowheads="1"/>
        </xdr:cNvSpPr>
      </xdr:nvSpPr>
      <xdr:spPr bwMode="auto">
        <a:xfrm>
          <a:off x="11516264" y="621102"/>
          <a:ext cx="11731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1164566</xdr:colOff>
      <xdr:row>4</xdr:row>
      <xdr:rowOff>293298</xdr:rowOff>
    </xdr:to>
    <xdr:sp macro="" textlink="">
      <xdr:nvSpPr>
        <xdr:cNvPr id="44846" name="AutoShape 1" hidden="1"/>
        <xdr:cNvSpPr>
          <a:spLocks noChangeAspect="1" noChangeArrowheads="1"/>
        </xdr:cNvSpPr>
      </xdr:nvSpPr>
      <xdr:spPr bwMode="auto">
        <a:xfrm>
          <a:off x="11516264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1121434</xdr:colOff>
      <xdr:row>4</xdr:row>
      <xdr:rowOff>293298</xdr:rowOff>
    </xdr:to>
    <xdr:sp macro="" textlink="">
      <xdr:nvSpPr>
        <xdr:cNvPr id="44847" name="AutoShape 1" hidden="1"/>
        <xdr:cNvSpPr>
          <a:spLocks noChangeAspect="1" noChangeArrowheads="1"/>
        </xdr:cNvSpPr>
      </xdr:nvSpPr>
      <xdr:spPr bwMode="auto">
        <a:xfrm>
          <a:off x="6788989" y="621102"/>
          <a:ext cx="164850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871268</xdr:colOff>
      <xdr:row>4</xdr:row>
      <xdr:rowOff>293298</xdr:rowOff>
    </xdr:to>
    <xdr:sp macro="" textlink="">
      <xdr:nvSpPr>
        <xdr:cNvPr id="44848" name="AutoShape 1" hidden="1"/>
        <xdr:cNvSpPr>
          <a:spLocks noChangeAspect="1" noChangeArrowheads="1"/>
        </xdr:cNvSpPr>
      </xdr:nvSpPr>
      <xdr:spPr bwMode="auto">
        <a:xfrm>
          <a:off x="6788989" y="621102"/>
          <a:ext cx="162349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845389</xdr:colOff>
      <xdr:row>4</xdr:row>
      <xdr:rowOff>293298</xdr:rowOff>
    </xdr:to>
    <xdr:sp macro="" textlink="">
      <xdr:nvSpPr>
        <xdr:cNvPr id="44849" name="AutoShape 1" hidden="1"/>
        <xdr:cNvSpPr>
          <a:spLocks noChangeAspect="1" noChangeArrowheads="1"/>
        </xdr:cNvSpPr>
      </xdr:nvSpPr>
      <xdr:spPr bwMode="auto">
        <a:xfrm>
          <a:off x="6788989" y="621102"/>
          <a:ext cx="162090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20</xdr:col>
      <xdr:colOff>1173192</xdr:colOff>
      <xdr:row>4</xdr:row>
      <xdr:rowOff>293298</xdr:rowOff>
    </xdr:to>
    <xdr:sp macro="" textlink="">
      <xdr:nvSpPr>
        <xdr:cNvPr id="44850" name="AutoShape 1" hidden="1"/>
        <xdr:cNvSpPr>
          <a:spLocks noChangeAspect="1" noChangeArrowheads="1"/>
        </xdr:cNvSpPr>
      </xdr:nvSpPr>
      <xdr:spPr bwMode="auto">
        <a:xfrm>
          <a:off x="20970815" y="621102"/>
          <a:ext cx="47186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1095555</xdr:colOff>
      <xdr:row>4</xdr:row>
      <xdr:rowOff>293298</xdr:rowOff>
    </xdr:to>
    <xdr:sp macro="" textlink="">
      <xdr:nvSpPr>
        <xdr:cNvPr id="44851" name="AutoShape 1" hidden="1"/>
        <xdr:cNvSpPr>
          <a:spLocks noChangeAspect="1" noChangeArrowheads="1"/>
        </xdr:cNvSpPr>
      </xdr:nvSpPr>
      <xdr:spPr bwMode="auto">
        <a:xfrm>
          <a:off x="6788989" y="621102"/>
          <a:ext cx="1645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1164566</xdr:colOff>
      <xdr:row>4</xdr:row>
      <xdr:rowOff>293298</xdr:rowOff>
    </xdr:to>
    <xdr:sp macro="" textlink="">
      <xdr:nvSpPr>
        <xdr:cNvPr id="44852" name="AutoShape 1" hidden="1"/>
        <xdr:cNvSpPr>
          <a:spLocks noChangeAspect="1" noChangeArrowheads="1"/>
        </xdr:cNvSpPr>
      </xdr:nvSpPr>
      <xdr:spPr bwMode="auto">
        <a:xfrm>
          <a:off x="6788989" y="621102"/>
          <a:ext cx="1652821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1121434</xdr:colOff>
      <xdr:row>4</xdr:row>
      <xdr:rowOff>293298</xdr:rowOff>
    </xdr:to>
    <xdr:sp macro="" textlink="">
      <xdr:nvSpPr>
        <xdr:cNvPr id="44853" name="AutoShape 1" hidden="1"/>
        <xdr:cNvSpPr>
          <a:spLocks noChangeAspect="1" noChangeArrowheads="1"/>
        </xdr:cNvSpPr>
      </xdr:nvSpPr>
      <xdr:spPr bwMode="auto">
        <a:xfrm>
          <a:off x="12698083" y="621102"/>
          <a:ext cx="1175780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905774</xdr:colOff>
      <xdr:row>4</xdr:row>
      <xdr:rowOff>293298</xdr:rowOff>
    </xdr:to>
    <xdr:sp macro="" textlink="">
      <xdr:nvSpPr>
        <xdr:cNvPr id="44854" name="AutoShape 1" hidden="1"/>
        <xdr:cNvSpPr>
          <a:spLocks noChangeAspect="1" noChangeArrowheads="1"/>
        </xdr:cNvSpPr>
      </xdr:nvSpPr>
      <xdr:spPr bwMode="auto">
        <a:xfrm>
          <a:off x="12698083" y="621102"/>
          <a:ext cx="115421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879894</xdr:colOff>
      <xdr:row>4</xdr:row>
      <xdr:rowOff>293298</xdr:rowOff>
    </xdr:to>
    <xdr:sp macro="" textlink="">
      <xdr:nvSpPr>
        <xdr:cNvPr id="44855" name="AutoShape 1" hidden="1"/>
        <xdr:cNvSpPr>
          <a:spLocks noChangeAspect="1" noChangeArrowheads="1"/>
        </xdr:cNvSpPr>
      </xdr:nvSpPr>
      <xdr:spPr bwMode="auto">
        <a:xfrm>
          <a:off x="12698083" y="621102"/>
          <a:ext cx="115162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1095555</xdr:colOff>
      <xdr:row>4</xdr:row>
      <xdr:rowOff>293298</xdr:rowOff>
    </xdr:to>
    <xdr:sp macro="" textlink="">
      <xdr:nvSpPr>
        <xdr:cNvPr id="44856" name="AutoShape 1" hidden="1"/>
        <xdr:cNvSpPr>
          <a:spLocks noChangeAspect="1" noChangeArrowheads="1"/>
        </xdr:cNvSpPr>
      </xdr:nvSpPr>
      <xdr:spPr bwMode="auto">
        <a:xfrm>
          <a:off x="12698083" y="621102"/>
          <a:ext cx="11731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1164566</xdr:colOff>
      <xdr:row>4</xdr:row>
      <xdr:rowOff>293298</xdr:rowOff>
    </xdr:to>
    <xdr:sp macro="" textlink="">
      <xdr:nvSpPr>
        <xdr:cNvPr id="44857" name="AutoShape 1" hidden="1"/>
        <xdr:cNvSpPr>
          <a:spLocks noChangeAspect="1" noChangeArrowheads="1"/>
        </xdr:cNvSpPr>
      </xdr:nvSpPr>
      <xdr:spPr bwMode="auto">
        <a:xfrm>
          <a:off x="12698083" y="621102"/>
          <a:ext cx="118009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854015</xdr:colOff>
      <xdr:row>4</xdr:row>
      <xdr:rowOff>293298</xdr:rowOff>
    </xdr:to>
    <xdr:sp macro="" textlink="">
      <xdr:nvSpPr>
        <xdr:cNvPr id="44858" name="AutoShape 1" hidden="1"/>
        <xdr:cNvSpPr>
          <a:spLocks noChangeAspect="1" noChangeArrowheads="1"/>
        </xdr:cNvSpPr>
      </xdr:nvSpPr>
      <xdr:spPr bwMode="auto">
        <a:xfrm>
          <a:off x="6788989" y="621102"/>
          <a:ext cx="1739947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629728</xdr:colOff>
      <xdr:row>4</xdr:row>
      <xdr:rowOff>293298</xdr:rowOff>
    </xdr:to>
    <xdr:sp macro="" textlink="">
      <xdr:nvSpPr>
        <xdr:cNvPr id="44859" name="AutoShape 1" hidden="1"/>
        <xdr:cNvSpPr>
          <a:spLocks noChangeAspect="1" noChangeArrowheads="1"/>
        </xdr:cNvSpPr>
      </xdr:nvSpPr>
      <xdr:spPr bwMode="auto">
        <a:xfrm>
          <a:off x="6788989" y="621102"/>
          <a:ext cx="1717519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612475</xdr:colOff>
      <xdr:row>4</xdr:row>
      <xdr:rowOff>293298</xdr:rowOff>
    </xdr:to>
    <xdr:sp macro="" textlink="">
      <xdr:nvSpPr>
        <xdr:cNvPr id="44860" name="AutoShape 1" hidden="1"/>
        <xdr:cNvSpPr>
          <a:spLocks noChangeAspect="1" noChangeArrowheads="1"/>
        </xdr:cNvSpPr>
      </xdr:nvSpPr>
      <xdr:spPr bwMode="auto">
        <a:xfrm>
          <a:off x="6788989" y="621102"/>
          <a:ext cx="1715793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21</xdr:col>
      <xdr:colOff>1173192</xdr:colOff>
      <xdr:row>4</xdr:row>
      <xdr:rowOff>293298</xdr:rowOff>
    </xdr:to>
    <xdr:sp macro="" textlink="">
      <xdr:nvSpPr>
        <xdr:cNvPr id="44861" name="AutoShape 1" hidden="1"/>
        <xdr:cNvSpPr>
          <a:spLocks noChangeAspect="1" noChangeArrowheads="1"/>
        </xdr:cNvSpPr>
      </xdr:nvSpPr>
      <xdr:spPr bwMode="auto">
        <a:xfrm>
          <a:off x="22152634" y="621102"/>
          <a:ext cx="47186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828136</xdr:colOff>
      <xdr:row>4</xdr:row>
      <xdr:rowOff>293298</xdr:rowOff>
    </xdr:to>
    <xdr:sp macro="" textlink="">
      <xdr:nvSpPr>
        <xdr:cNvPr id="44862" name="AutoShape 1" hidden="1"/>
        <xdr:cNvSpPr>
          <a:spLocks noChangeAspect="1" noChangeArrowheads="1"/>
        </xdr:cNvSpPr>
      </xdr:nvSpPr>
      <xdr:spPr bwMode="auto">
        <a:xfrm>
          <a:off x="6788989" y="621102"/>
          <a:ext cx="17373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931653</xdr:colOff>
      <xdr:row>4</xdr:row>
      <xdr:rowOff>293298</xdr:rowOff>
    </xdr:to>
    <xdr:sp macro="" textlink="">
      <xdr:nvSpPr>
        <xdr:cNvPr id="44863" name="AutoShape 1" hidden="1"/>
        <xdr:cNvSpPr>
          <a:spLocks noChangeAspect="1" noChangeArrowheads="1"/>
        </xdr:cNvSpPr>
      </xdr:nvSpPr>
      <xdr:spPr bwMode="auto">
        <a:xfrm>
          <a:off x="6788989" y="621102"/>
          <a:ext cx="174771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1121434</xdr:colOff>
      <xdr:row>4</xdr:row>
      <xdr:rowOff>293298</xdr:rowOff>
    </xdr:to>
    <xdr:sp macro="" textlink="">
      <xdr:nvSpPr>
        <xdr:cNvPr id="44864" name="AutoShape 1" hidden="1"/>
        <xdr:cNvSpPr>
          <a:spLocks noChangeAspect="1" noChangeArrowheads="1"/>
        </xdr:cNvSpPr>
      </xdr:nvSpPr>
      <xdr:spPr bwMode="auto">
        <a:xfrm>
          <a:off x="13879902" y="621102"/>
          <a:ext cx="1175780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905774</xdr:colOff>
      <xdr:row>4</xdr:row>
      <xdr:rowOff>293298</xdr:rowOff>
    </xdr:to>
    <xdr:sp macro="" textlink="">
      <xdr:nvSpPr>
        <xdr:cNvPr id="44865" name="AutoShape 1" hidden="1"/>
        <xdr:cNvSpPr>
          <a:spLocks noChangeAspect="1" noChangeArrowheads="1"/>
        </xdr:cNvSpPr>
      </xdr:nvSpPr>
      <xdr:spPr bwMode="auto">
        <a:xfrm>
          <a:off x="13879902" y="621102"/>
          <a:ext cx="115421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879894</xdr:colOff>
      <xdr:row>4</xdr:row>
      <xdr:rowOff>293298</xdr:rowOff>
    </xdr:to>
    <xdr:sp macro="" textlink="">
      <xdr:nvSpPr>
        <xdr:cNvPr id="44866" name="AutoShape 1" hidden="1"/>
        <xdr:cNvSpPr>
          <a:spLocks noChangeAspect="1" noChangeArrowheads="1"/>
        </xdr:cNvSpPr>
      </xdr:nvSpPr>
      <xdr:spPr bwMode="auto">
        <a:xfrm>
          <a:off x="13879902" y="621102"/>
          <a:ext cx="115162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1104181</xdr:colOff>
      <xdr:row>4</xdr:row>
      <xdr:rowOff>293298</xdr:rowOff>
    </xdr:to>
    <xdr:sp macro="" textlink="">
      <xdr:nvSpPr>
        <xdr:cNvPr id="44867" name="AutoShape 1" hidden="1"/>
        <xdr:cNvSpPr>
          <a:spLocks noChangeAspect="1" noChangeArrowheads="1"/>
        </xdr:cNvSpPr>
      </xdr:nvSpPr>
      <xdr:spPr bwMode="auto">
        <a:xfrm>
          <a:off x="13879902" y="621102"/>
          <a:ext cx="117405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1173192</xdr:colOff>
      <xdr:row>4</xdr:row>
      <xdr:rowOff>293298</xdr:rowOff>
    </xdr:to>
    <xdr:sp macro="" textlink="">
      <xdr:nvSpPr>
        <xdr:cNvPr id="44868" name="AutoShape 1" hidden="1"/>
        <xdr:cNvSpPr>
          <a:spLocks noChangeAspect="1" noChangeArrowheads="1"/>
        </xdr:cNvSpPr>
      </xdr:nvSpPr>
      <xdr:spPr bwMode="auto">
        <a:xfrm>
          <a:off x="13879902" y="621102"/>
          <a:ext cx="118095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612475</xdr:colOff>
      <xdr:row>4</xdr:row>
      <xdr:rowOff>293298</xdr:rowOff>
    </xdr:to>
    <xdr:sp macro="" textlink="">
      <xdr:nvSpPr>
        <xdr:cNvPr id="44869" name="AutoShape 1" hidden="1"/>
        <xdr:cNvSpPr>
          <a:spLocks noChangeAspect="1" noChangeArrowheads="1"/>
        </xdr:cNvSpPr>
      </xdr:nvSpPr>
      <xdr:spPr bwMode="auto">
        <a:xfrm>
          <a:off x="6788989" y="621102"/>
          <a:ext cx="1833975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396815</xdr:colOff>
      <xdr:row>4</xdr:row>
      <xdr:rowOff>293298</xdr:rowOff>
    </xdr:to>
    <xdr:sp macro="" textlink="">
      <xdr:nvSpPr>
        <xdr:cNvPr id="44870" name="AutoShape 1" hidden="1"/>
        <xdr:cNvSpPr>
          <a:spLocks noChangeAspect="1" noChangeArrowheads="1"/>
        </xdr:cNvSpPr>
      </xdr:nvSpPr>
      <xdr:spPr bwMode="auto">
        <a:xfrm>
          <a:off x="6788989" y="621102"/>
          <a:ext cx="181240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370936</xdr:colOff>
      <xdr:row>4</xdr:row>
      <xdr:rowOff>293298</xdr:rowOff>
    </xdr:to>
    <xdr:sp macro="" textlink="">
      <xdr:nvSpPr>
        <xdr:cNvPr id="44871" name="AutoShape 1" hidden="1"/>
        <xdr:cNvSpPr>
          <a:spLocks noChangeAspect="1" noChangeArrowheads="1"/>
        </xdr:cNvSpPr>
      </xdr:nvSpPr>
      <xdr:spPr bwMode="auto">
        <a:xfrm>
          <a:off x="6788989" y="621102"/>
          <a:ext cx="18098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22</xdr:col>
      <xdr:colOff>1173192</xdr:colOff>
      <xdr:row>4</xdr:row>
      <xdr:rowOff>293298</xdr:rowOff>
    </xdr:to>
    <xdr:sp macro="" textlink="">
      <xdr:nvSpPr>
        <xdr:cNvPr id="44872" name="AutoShape 1" hidden="1"/>
        <xdr:cNvSpPr>
          <a:spLocks noChangeAspect="1" noChangeArrowheads="1"/>
        </xdr:cNvSpPr>
      </xdr:nvSpPr>
      <xdr:spPr bwMode="auto">
        <a:xfrm>
          <a:off x="23334453" y="621102"/>
          <a:ext cx="47186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595223</xdr:colOff>
      <xdr:row>4</xdr:row>
      <xdr:rowOff>293298</xdr:rowOff>
    </xdr:to>
    <xdr:sp macro="" textlink="">
      <xdr:nvSpPr>
        <xdr:cNvPr id="44873" name="AutoShape 1" hidden="1"/>
        <xdr:cNvSpPr>
          <a:spLocks noChangeAspect="1" noChangeArrowheads="1"/>
        </xdr:cNvSpPr>
      </xdr:nvSpPr>
      <xdr:spPr bwMode="auto">
        <a:xfrm>
          <a:off x="6788989" y="621102"/>
          <a:ext cx="1832250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8626</xdr:rowOff>
    </xdr:from>
    <xdr:to>
      <xdr:col>20</xdr:col>
      <xdr:colOff>664234</xdr:colOff>
      <xdr:row>4</xdr:row>
      <xdr:rowOff>301925</xdr:rowOff>
    </xdr:to>
    <xdr:sp macro="" textlink="">
      <xdr:nvSpPr>
        <xdr:cNvPr id="44874" name="AutoShape 1" hidden="1"/>
        <xdr:cNvSpPr>
          <a:spLocks noChangeAspect="1" noChangeArrowheads="1"/>
        </xdr:cNvSpPr>
      </xdr:nvSpPr>
      <xdr:spPr bwMode="auto">
        <a:xfrm>
          <a:off x="6788989" y="629728"/>
          <a:ext cx="183915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1130060</xdr:colOff>
      <xdr:row>4</xdr:row>
      <xdr:rowOff>293298</xdr:rowOff>
    </xdr:to>
    <xdr:sp macro="" textlink="">
      <xdr:nvSpPr>
        <xdr:cNvPr id="44875" name="AutoShape 1" hidden="1"/>
        <xdr:cNvSpPr>
          <a:spLocks noChangeAspect="1" noChangeArrowheads="1"/>
        </xdr:cNvSpPr>
      </xdr:nvSpPr>
      <xdr:spPr bwMode="auto">
        <a:xfrm>
          <a:off x="15061721" y="621102"/>
          <a:ext cx="1176643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905774</xdr:colOff>
      <xdr:row>4</xdr:row>
      <xdr:rowOff>293298</xdr:rowOff>
    </xdr:to>
    <xdr:sp macro="" textlink="">
      <xdr:nvSpPr>
        <xdr:cNvPr id="44876" name="AutoShape 1" hidden="1"/>
        <xdr:cNvSpPr>
          <a:spLocks noChangeAspect="1" noChangeArrowheads="1"/>
        </xdr:cNvSpPr>
      </xdr:nvSpPr>
      <xdr:spPr bwMode="auto">
        <a:xfrm>
          <a:off x="15061721" y="621102"/>
          <a:ext cx="115421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879894</xdr:colOff>
      <xdr:row>4</xdr:row>
      <xdr:rowOff>293298</xdr:rowOff>
    </xdr:to>
    <xdr:sp macro="" textlink="">
      <xdr:nvSpPr>
        <xdr:cNvPr id="44877" name="AutoShape 1" hidden="1"/>
        <xdr:cNvSpPr>
          <a:spLocks noChangeAspect="1" noChangeArrowheads="1"/>
        </xdr:cNvSpPr>
      </xdr:nvSpPr>
      <xdr:spPr bwMode="auto">
        <a:xfrm>
          <a:off x="15061721" y="621102"/>
          <a:ext cx="115162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1104181</xdr:colOff>
      <xdr:row>4</xdr:row>
      <xdr:rowOff>293298</xdr:rowOff>
    </xdr:to>
    <xdr:sp macro="" textlink="">
      <xdr:nvSpPr>
        <xdr:cNvPr id="44878" name="AutoShape 1" hidden="1"/>
        <xdr:cNvSpPr>
          <a:spLocks noChangeAspect="1" noChangeArrowheads="1"/>
        </xdr:cNvSpPr>
      </xdr:nvSpPr>
      <xdr:spPr bwMode="auto">
        <a:xfrm>
          <a:off x="15061721" y="621102"/>
          <a:ext cx="117405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1173192</xdr:colOff>
      <xdr:row>4</xdr:row>
      <xdr:rowOff>293298</xdr:rowOff>
    </xdr:to>
    <xdr:sp macro="" textlink="">
      <xdr:nvSpPr>
        <xdr:cNvPr id="44879" name="AutoShape 1" hidden="1"/>
        <xdr:cNvSpPr>
          <a:spLocks noChangeAspect="1" noChangeArrowheads="1"/>
        </xdr:cNvSpPr>
      </xdr:nvSpPr>
      <xdr:spPr bwMode="auto">
        <a:xfrm>
          <a:off x="15061721" y="621102"/>
          <a:ext cx="118095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379562</xdr:colOff>
      <xdr:row>4</xdr:row>
      <xdr:rowOff>293298</xdr:rowOff>
    </xdr:to>
    <xdr:sp macro="" textlink="">
      <xdr:nvSpPr>
        <xdr:cNvPr id="44880" name="AutoShape 1" hidden="1"/>
        <xdr:cNvSpPr>
          <a:spLocks noChangeAspect="1" noChangeArrowheads="1"/>
        </xdr:cNvSpPr>
      </xdr:nvSpPr>
      <xdr:spPr bwMode="auto">
        <a:xfrm>
          <a:off x="6788989" y="621102"/>
          <a:ext cx="1928866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163902</xdr:colOff>
      <xdr:row>4</xdr:row>
      <xdr:rowOff>293298</xdr:rowOff>
    </xdr:to>
    <xdr:sp macro="" textlink="">
      <xdr:nvSpPr>
        <xdr:cNvPr id="44881" name="AutoShape 1" hidden="1"/>
        <xdr:cNvSpPr>
          <a:spLocks noChangeAspect="1" noChangeArrowheads="1"/>
        </xdr:cNvSpPr>
      </xdr:nvSpPr>
      <xdr:spPr bwMode="auto">
        <a:xfrm>
          <a:off x="6788989" y="621102"/>
          <a:ext cx="190730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138023</xdr:colOff>
      <xdr:row>4</xdr:row>
      <xdr:rowOff>293298</xdr:rowOff>
    </xdr:to>
    <xdr:sp macro="" textlink="">
      <xdr:nvSpPr>
        <xdr:cNvPr id="44882" name="AutoShape 1" hidden="1"/>
        <xdr:cNvSpPr>
          <a:spLocks noChangeAspect="1" noChangeArrowheads="1"/>
        </xdr:cNvSpPr>
      </xdr:nvSpPr>
      <xdr:spPr bwMode="auto">
        <a:xfrm>
          <a:off x="6788989" y="621102"/>
          <a:ext cx="19047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23</xdr:col>
      <xdr:colOff>1173192</xdr:colOff>
      <xdr:row>4</xdr:row>
      <xdr:rowOff>293298</xdr:rowOff>
    </xdr:to>
    <xdr:sp macro="" textlink="">
      <xdr:nvSpPr>
        <xdr:cNvPr id="44883" name="AutoShape 1" hidden="1"/>
        <xdr:cNvSpPr>
          <a:spLocks noChangeAspect="1" noChangeArrowheads="1"/>
        </xdr:cNvSpPr>
      </xdr:nvSpPr>
      <xdr:spPr bwMode="auto">
        <a:xfrm>
          <a:off x="24516272" y="621102"/>
          <a:ext cx="47186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362309</xdr:colOff>
      <xdr:row>4</xdr:row>
      <xdr:rowOff>293298</xdr:rowOff>
    </xdr:to>
    <xdr:sp macro="" textlink="">
      <xdr:nvSpPr>
        <xdr:cNvPr id="44884" name="AutoShape 1" hidden="1"/>
        <xdr:cNvSpPr>
          <a:spLocks noChangeAspect="1" noChangeArrowheads="1"/>
        </xdr:cNvSpPr>
      </xdr:nvSpPr>
      <xdr:spPr bwMode="auto">
        <a:xfrm>
          <a:off x="6788989" y="621102"/>
          <a:ext cx="1927141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431321</xdr:colOff>
      <xdr:row>4</xdr:row>
      <xdr:rowOff>293298</xdr:rowOff>
    </xdr:to>
    <xdr:sp macro="" textlink="">
      <xdr:nvSpPr>
        <xdr:cNvPr id="44885" name="AutoShape 1" hidden="1"/>
        <xdr:cNvSpPr>
          <a:spLocks noChangeAspect="1" noChangeArrowheads="1"/>
        </xdr:cNvSpPr>
      </xdr:nvSpPr>
      <xdr:spPr bwMode="auto">
        <a:xfrm>
          <a:off x="6788989" y="621102"/>
          <a:ext cx="19340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22</xdr:col>
      <xdr:colOff>1130060</xdr:colOff>
      <xdr:row>4</xdr:row>
      <xdr:rowOff>293298</xdr:rowOff>
    </xdr:to>
    <xdr:sp macro="" textlink="">
      <xdr:nvSpPr>
        <xdr:cNvPr id="44886" name="AutoShape 1" hidden="1"/>
        <xdr:cNvSpPr>
          <a:spLocks noChangeAspect="1" noChangeArrowheads="1"/>
        </xdr:cNvSpPr>
      </xdr:nvSpPr>
      <xdr:spPr bwMode="auto">
        <a:xfrm>
          <a:off x="16243540" y="621102"/>
          <a:ext cx="1176643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22</xdr:col>
      <xdr:colOff>914400</xdr:colOff>
      <xdr:row>4</xdr:row>
      <xdr:rowOff>293298</xdr:rowOff>
    </xdr:to>
    <xdr:sp macro="" textlink="">
      <xdr:nvSpPr>
        <xdr:cNvPr id="44887" name="AutoShape 1" hidden="1"/>
        <xdr:cNvSpPr>
          <a:spLocks noChangeAspect="1" noChangeArrowheads="1"/>
        </xdr:cNvSpPr>
      </xdr:nvSpPr>
      <xdr:spPr bwMode="auto">
        <a:xfrm>
          <a:off x="16243540" y="621102"/>
          <a:ext cx="1155076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22</xdr:col>
      <xdr:colOff>888521</xdr:colOff>
      <xdr:row>4</xdr:row>
      <xdr:rowOff>293298</xdr:rowOff>
    </xdr:to>
    <xdr:sp macro="" textlink="">
      <xdr:nvSpPr>
        <xdr:cNvPr id="44888" name="AutoShape 1" hidden="1"/>
        <xdr:cNvSpPr>
          <a:spLocks noChangeAspect="1" noChangeArrowheads="1"/>
        </xdr:cNvSpPr>
      </xdr:nvSpPr>
      <xdr:spPr bwMode="auto">
        <a:xfrm>
          <a:off x="16243540" y="621102"/>
          <a:ext cx="115248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22</xdr:col>
      <xdr:colOff>1104181</xdr:colOff>
      <xdr:row>4</xdr:row>
      <xdr:rowOff>293298</xdr:rowOff>
    </xdr:to>
    <xdr:sp macro="" textlink="">
      <xdr:nvSpPr>
        <xdr:cNvPr id="44889" name="AutoShape 1" hidden="1"/>
        <xdr:cNvSpPr>
          <a:spLocks noChangeAspect="1" noChangeArrowheads="1"/>
        </xdr:cNvSpPr>
      </xdr:nvSpPr>
      <xdr:spPr bwMode="auto">
        <a:xfrm>
          <a:off x="16243540" y="621102"/>
          <a:ext cx="1174055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22</xdr:col>
      <xdr:colOff>1173192</xdr:colOff>
      <xdr:row>4</xdr:row>
      <xdr:rowOff>293298</xdr:rowOff>
    </xdr:to>
    <xdr:sp macro="" textlink="">
      <xdr:nvSpPr>
        <xdr:cNvPr id="44890" name="AutoShape 1" hidden="1"/>
        <xdr:cNvSpPr>
          <a:spLocks noChangeAspect="1" noChangeArrowheads="1"/>
        </xdr:cNvSpPr>
      </xdr:nvSpPr>
      <xdr:spPr bwMode="auto">
        <a:xfrm>
          <a:off x="16243540" y="621102"/>
          <a:ext cx="1180956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1431985</xdr:colOff>
      <xdr:row>14</xdr:row>
      <xdr:rowOff>301925</xdr:rowOff>
    </xdr:to>
    <xdr:sp macro="" textlink="">
      <xdr:nvSpPr>
        <xdr:cNvPr id="44891" name="AutoShape 1" hidden="1"/>
        <xdr:cNvSpPr>
          <a:spLocks noChangeAspect="1" noChangeArrowheads="1"/>
        </xdr:cNvSpPr>
      </xdr:nvSpPr>
      <xdr:spPr bwMode="auto">
        <a:xfrm>
          <a:off x="1423358" y="3726611"/>
          <a:ext cx="1431985" cy="92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51758</xdr:colOff>
      <xdr:row>4</xdr:row>
      <xdr:rowOff>94891</xdr:rowOff>
    </xdr:from>
    <xdr:to>
      <xdr:col>25</xdr:col>
      <xdr:colOff>103517</xdr:colOff>
      <xdr:row>7</xdr:row>
      <xdr:rowOff>77638</xdr:rowOff>
    </xdr:to>
    <xdr:sp macro="" textlink="">
      <xdr:nvSpPr>
        <xdr:cNvPr id="44892" name="AutoShape 1" hidden="1"/>
        <xdr:cNvSpPr>
          <a:spLocks noChangeAspect="1" noChangeArrowheads="1"/>
        </xdr:cNvSpPr>
      </xdr:nvSpPr>
      <xdr:spPr bwMode="auto">
        <a:xfrm>
          <a:off x="28113487" y="1337094"/>
          <a:ext cx="24153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51758</xdr:colOff>
      <xdr:row>4</xdr:row>
      <xdr:rowOff>94891</xdr:rowOff>
    </xdr:from>
    <xdr:to>
      <xdr:col>25</xdr:col>
      <xdr:colOff>103517</xdr:colOff>
      <xdr:row>7</xdr:row>
      <xdr:rowOff>77638</xdr:rowOff>
    </xdr:to>
    <xdr:sp macro="" textlink="">
      <xdr:nvSpPr>
        <xdr:cNvPr id="44893" name="AutoShape 1" hidden="1"/>
        <xdr:cNvSpPr>
          <a:spLocks noChangeAspect="1" noChangeArrowheads="1"/>
        </xdr:cNvSpPr>
      </xdr:nvSpPr>
      <xdr:spPr bwMode="auto">
        <a:xfrm>
          <a:off x="28113487" y="1337094"/>
          <a:ext cx="24153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B134"/>
  <sheetViews>
    <sheetView showGridLines="0" tabSelected="1" zoomScale="90" zoomScaleNormal="90" zoomScaleSheetLayoutView="50" workbookViewId="0">
      <pane xSplit="4" ySplit="6" topLeftCell="Q18" activePane="bottomRight" state="frozen"/>
      <selection pane="topRight" activeCell="E1" sqref="E1"/>
      <selection pane="bottomLeft" activeCell="A7" sqref="A7"/>
      <selection pane="bottomRight" activeCell="U30" sqref="U30"/>
    </sheetView>
  </sheetViews>
  <sheetFormatPr defaultRowHeight="20.05" customHeight="1"/>
  <cols>
    <col min="1" max="1" width="2.75" style="1" bestFit="1" customWidth="1"/>
    <col min="2" max="2" width="17.875" style="88" customWidth="1"/>
    <col min="3" max="3" width="60.625" style="5" customWidth="1"/>
    <col min="4" max="4" width="17.125" style="73" customWidth="1"/>
    <col min="5" max="5" width="17.125" style="1" hidden="1" customWidth="1"/>
    <col min="6" max="25" width="17.125" style="1" customWidth="1"/>
    <col min="26" max="28" width="17.125" style="92" customWidth="1"/>
    <col min="29" max="16384" width="9" style="1"/>
  </cols>
  <sheetData>
    <row r="1" spans="1:28" s="16" customFormat="1" ht="25" customHeight="1">
      <c r="A1" s="90"/>
      <c r="B1" s="116"/>
      <c r="C1" s="2" t="s">
        <v>3</v>
      </c>
      <c r="D1" s="14" t="s">
        <v>7</v>
      </c>
      <c r="E1" s="14" t="s">
        <v>7</v>
      </c>
      <c r="F1" s="15">
        <v>41913</v>
      </c>
      <c r="G1" s="15">
        <v>41914</v>
      </c>
      <c r="H1" s="15">
        <v>41915</v>
      </c>
      <c r="I1" s="15">
        <v>41918</v>
      </c>
      <c r="J1" s="15">
        <v>41919</v>
      </c>
      <c r="K1" s="15">
        <v>41920</v>
      </c>
      <c r="L1" s="15">
        <v>41921</v>
      </c>
      <c r="M1" s="15">
        <v>41922</v>
      </c>
      <c r="N1" s="15">
        <v>41925</v>
      </c>
      <c r="O1" s="15">
        <v>41926</v>
      </c>
      <c r="P1" s="15">
        <v>41927</v>
      </c>
      <c r="Q1" s="15">
        <v>41928</v>
      </c>
      <c r="R1" s="15">
        <v>41929</v>
      </c>
      <c r="S1" s="15">
        <v>41932</v>
      </c>
      <c r="T1" s="15">
        <v>41933</v>
      </c>
      <c r="U1" s="15">
        <v>41934</v>
      </c>
      <c r="V1" s="15">
        <v>41935</v>
      </c>
      <c r="W1" s="15">
        <v>41936</v>
      </c>
      <c r="X1" s="15">
        <v>41939</v>
      </c>
      <c r="Y1" s="15">
        <v>41940</v>
      </c>
      <c r="Z1" s="15">
        <v>41941</v>
      </c>
      <c r="AA1" s="74">
        <v>41942</v>
      </c>
      <c r="AB1" s="15">
        <v>41943</v>
      </c>
    </row>
    <row r="2" spans="1:28" s="16" customFormat="1" ht="25" customHeight="1">
      <c r="A2" s="90"/>
      <c r="B2" s="116"/>
      <c r="C2" s="53" t="s">
        <v>62</v>
      </c>
      <c r="D2" s="14" t="s">
        <v>31</v>
      </c>
      <c r="E2" s="14" t="s">
        <v>31</v>
      </c>
      <c r="F2" s="15" t="str">
        <f t="shared" ref="F2:R2" si="0">TEXT(F1,"ddd")</f>
        <v>qua</v>
      </c>
      <c r="G2" s="15" t="str">
        <f t="shared" si="0"/>
        <v>qui</v>
      </c>
      <c r="H2" s="15" t="str">
        <f t="shared" si="0"/>
        <v>sex</v>
      </c>
      <c r="I2" s="15" t="str">
        <f t="shared" si="0"/>
        <v>seg</v>
      </c>
      <c r="J2" s="15" t="str">
        <f t="shared" si="0"/>
        <v>ter</v>
      </c>
      <c r="K2" s="15" t="str">
        <f t="shared" si="0"/>
        <v>qua</v>
      </c>
      <c r="L2" s="15" t="str">
        <f t="shared" si="0"/>
        <v>qui</v>
      </c>
      <c r="M2" s="15" t="str">
        <f t="shared" si="0"/>
        <v>sex</v>
      </c>
      <c r="N2" s="15" t="str">
        <f t="shared" si="0"/>
        <v>seg</v>
      </c>
      <c r="O2" s="15" t="str">
        <f t="shared" si="0"/>
        <v>ter</v>
      </c>
      <c r="P2" s="15" t="str">
        <f t="shared" si="0"/>
        <v>qua</v>
      </c>
      <c r="Q2" s="15" t="str">
        <f t="shared" si="0"/>
        <v>qui</v>
      </c>
      <c r="R2" s="15" t="str">
        <f t="shared" si="0"/>
        <v>sex</v>
      </c>
      <c r="S2" s="15" t="str">
        <f t="shared" ref="S2:X2" si="1">TEXT(S1,"ddd")</f>
        <v>seg</v>
      </c>
      <c r="T2" s="15" t="str">
        <f t="shared" si="1"/>
        <v>ter</v>
      </c>
      <c r="U2" s="15" t="str">
        <f t="shared" si="1"/>
        <v>qua</v>
      </c>
      <c r="V2" s="15" t="str">
        <f t="shared" si="1"/>
        <v>qui</v>
      </c>
      <c r="W2" s="15" t="str">
        <f t="shared" si="1"/>
        <v>sex</v>
      </c>
      <c r="X2" s="74" t="str">
        <f t="shared" si="1"/>
        <v>seg</v>
      </c>
      <c r="Y2" s="15" t="str">
        <f>TEXT(Y1,"ddd")</f>
        <v>ter</v>
      </c>
      <c r="Z2" s="74" t="str">
        <f>TEXT(Z1,"ddd")</f>
        <v>qua</v>
      </c>
      <c r="AA2" s="74" t="str">
        <f>TEXT(AA1,"ddd")</f>
        <v>qui</v>
      </c>
      <c r="AB2" s="74" t="str">
        <f>TEXT(AB1,"ddd")</f>
        <v>sex</v>
      </c>
    </row>
    <row r="3" spans="1:28" s="17" customFormat="1" ht="25" customHeight="1" thickBot="1">
      <c r="A3" s="4"/>
      <c r="B3" s="116"/>
      <c r="C3" s="58"/>
      <c r="D3" s="14">
        <v>41913</v>
      </c>
      <c r="E3" s="14">
        <v>41883</v>
      </c>
      <c r="F3" s="122" t="s">
        <v>63</v>
      </c>
      <c r="G3" s="122" t="s">
        <v>63</v>
      </c>
      <c r="H3" s="122" t="s">
        <v>63</v>
      </c>
      <c r="I3" s="122" t="s">
        <v>63</v>
      </c>
      <c r="J3" s="122" t="s">
        <v>63</v>
      </c>
      <c r="K3" s="122" t="s">
        <v>63</v>
      </c>
      <c r="L3" s="122" t="s">
        <v>63</v>
      </c>
      <c r="M3" s="122" t="s">
        <v>63</v>
      </c>
      <c r="N3" s="122" t="s">
        <v>63</v>
      </c>
      <c r="O3" s="122" t="s">
        <v>63</v>
      </c>
      <c r="P3" s="122" t="s">
        <v>63</v>
      </c>
      <c r="Q3" s="122" t="s">
        <v>63</v>
      </c>
      <c r="R3" s="122" t="s">
        <v>63</v>
      </c>
      <c r="S3" s="122" t="s">
        <v>63</v>
      </c>
      <c r="T3" s="122" t="s">
        <v>63</v>
      </c>
      <c r="U3" s="122" t="s">
        <v>63</v>
      </c>
      <c r="V3" s="122" t="s">
        <v>63</v>
      </c>
      <c r="W3" s="122" t="s">
        <v>63</v>
      </c>
      <c r="X3" s="122" t="s">
        <v>63</v>
      </c>
      <c r="Y3" s="122" t="s">
        <v>63</v>
      </c>
      <c r="Z3" s="122" t="s">
        <v>63</v>
      </c>
      <c r="AA3" s="122" t="s">
        <v>63</v>
      </c>
      <c r="AB3" s="122" t="s">
        <v>63</v>
      </c>
    </row>
    <row r="4" spans="1:28" s="27" customFormat="1" ht="25" customHeight="1">
      <c r="A4" s="91"/>
      <c r="B4" s="116"/>
      <c r="C4" s="59" t="s">
        <v>16</v>
      </c>
      <c r="D4" s="39">
        <f>+F4</f>
        <v>35926376.509999573</v>
      </c>
      <c r="E4" s="39"/>
      <c r="F4" s="40">
        <f>+E5</f>
        <v>35926376.509999573</v>
      </c>
      <c r="G4" s="40">
        <f t="shared" ref="G4:S4" si="2">+F5</f>
        <v>41383883.409999564</v>
      </c>
      <c r="H4" s="40">
        <f t="shared" si="2"/>
        <v>38353981.969999567</v>
      </c>
      <c r="I4" s="40">
        <f t="shared" si="2"/>
        <v>17924859.759999558</v>
      </c>
      <c r="J4" s="40">
        <f t="shared" si="2"/>
        <v>9628160.8599995561</v>
      </c>
      <c r="K4" s="40">
        <f t="shared" si="2"/>
        <v>6518510.5799995549</v>
      </c>
      <c r="L4" s="40">
        <f t="shared" si="2"/>
        <v>12692965.699999552</v>
      </c>
      <c r="M4" s="40">
        <f t="shared" si="2"/>
        <v>9648252.2099995539</v>
      </c>
      <c r="N4" s="40">
        <f t="shared" si="2"/>
        <v>15971123.769999556</v>
      </c>
      <c r="O4" s="40">
        <f t="shared" si="2"/>
        <v>15554169.879999563</v>
      </c>
      <c r="P4" s="40">
        <f t="shared" si="2"/>
        <v>16676160.859999564</v>
      </c>
      <c r="Q4" s="40">
        <f t="shared" si="2"/>
        <v>18981686.009999573</v>
      </c>
      <c r="R4" s="40">
        <f t="shared" si="2"/>
        <v>6506855.2899995707</v>
      </c>
      <c r="S4" s="40">
        <f t="shared" si="2"/>
        <v>8244556.8299995661</v>
      </c>
      <c r="T4" s="40">
        <f t="shared" ref="T4:AB4" si="3">+S5</f>
        <v>13432550.439999565</v>
      </c>
      <c r="U4" s="40">
        <f t="shared" si="3"/>
        <v>5651505.7699995674</v>
      </c>
      <c r="V4" s="40">
        <f t="shared" si="3"/>
        <v>14781693.129999567</v>
      </c>
      <c r="W4" s="40">
        <f t="shared" si="3"/>
        <v>7158822.339999564</v>
      </c>
      <c r="X4" s="40">
        <f t="shared" si="3"/>
        <v>7871994.3499995694</v>
      </c>
      <c r="Y4" s="40">
        <f t="shared" si="3"/>
        <v>9370219.3599995673</v>
      </c>
      <c r="Z4" s="40">
        <f t="shared" si="3"/>
        <v>12005327.339999571</v>
      </c>
      <c r="AA4" s="40">
        <f t="shared" si="3"/>
        <v>12062365.549999565</v>
      </c>
      <c r="AB4" s="41">
        <f t="shared" si="3"/>
        <v>18448963.509999566</v>
      </c>
    </row>
    <row r="5" spans="1:28" s="19" customFormat="1" ht="25" customHeight="1">
      <c r="A5" s="92"/>
      <c r="B5" s="116"/>
      <c r="C5" s="55" t="s">
        <v>17</v>
      </c>
      <c r="D5" s="33">
        <f>+D4+D14+D19+D21-D60-E19</f>
        <v>6151635.5899994373</v>
      </c>
      <c r="E5" s="33">
        <v>35926376.509999573</v>
      </c>
      <c r="F5" s="33">
        <f t="shared" ref="F5:AA5" si="4">+F4+F14+F19+F21-F60</f>
        <v>41383883.409999564</v>
      </c>
      <c r="G5" s="33">
        <f t="shared" si="4"/>
        <v>38353981.969999567</v>
      </c>
      <c r="H5" s="33">
        <f t="shared" si="4"/>
        <v>17924859.759999558</v>
      </c>
      <c r="I5" s="33">
        <f t="shared" si="4"/>
        <v>9628160.8599995561</v>
      </c>
      <c r="J5" s="33">
        <f>+J4+J14+J19+J21-J60</f>
        <v>6518510.5799995549</v>
      </c>
      <c r="K5" s="33">
        <f t="shared" si="4"/>
        <v>12692965.699999552</v>
      </c>
      <c r="L5" s="33">
        <f t="shared" si="4"/>
        <v>9648252.2099995539</v>
      </c>
      <c r="M5" s="33">
        <f t="shared" si="4"/>
        <v>15971123.769999556</v>
      </c>
      <c r="N5" s="33">
        <f t="shared" si="4"/>
        <v>15554169.879999563</v>
      </c>
      <c r="O5" s="33">
        <f t="shared" si="4"/>
        <v>16676160.859999564</v>
      </c>
      <c r="P5" s="33">
        <f t="shared" si="4"/>
        <v>18981686.009999573</v>
      </c>
      <c r="Q5" s="33">
        <f t="shared" si="4"/>
        <v>6506855.2899995707</v>
      </c>
      <c r="R5" s="33">
        <f t="shared" si="4"/>
        <v>8244556.8299995661</v>
      </c>
      <c r="S5" s="33">
        <f t="shared" si="4"/>
        <v>13432550.439999565</v>
      </c>
      <c r="T5" s="33">
        <f t="shared" si="4"/>
        <v>5651505.7699995674</v>
      </c>
      <c r="U5" s="33">
        <f t="shared" si="4"/>
        <v>14781693.129999567</v>
      </c>
      <c r="V5" s="33">
        <f t="shared" si="4"/>
        <v>7158822.339999564</v>
      </c>
      <c r="W5" s="33">
        <f t="shared" si="4"/>
        <v>7871994.3499995694</v>
      </c>
      <c r="X5" s="33">
        <f t="shared" si="4"/>
        <v>9370219.3599995673</v>
      </c>
      <c r="Y5" s="33">
        <f t="shared" si="4"/>
        <v>12005327.339999571</v>
      </c>
      <c r="Z5" s="33">
        <f t="shared" si="4"/>
        <v>12062365.549999565</v>
      </c>
      <c r="AA5" s="33">
        <f t="shared" si="4"/>
        <v>18448963.509999566</v>
      </c>
      <c r="AB5" s="34">
        <f>+AB4+AB14+AB19+AB21-AB60</f>
        <v>6151635.5899995565</v>
      </c>
    </row>
    <row r="6" spans="1:28" s="27" customFormat="1" ht="25" customHeight="1" thickBot="1">
      <c r="A6" s="91"/>
      <c r="B6" s="116"/>
      <c r="C6" s="60" t="s">
        <v>18</v>
      </c>
      <c r="D6" s="62">
        <f>+AA6</f>
        <v>0</v>
      </c>
      <c r="E6" s="42">
        <v>0</v>
      </c>
      <c r="F6" s="42">
        <f>+F77</f>
        <v>0</v>
      </c>
      <c r="G6" s="42">
        <f t="shared" ref="G6:R6" si="5">+G77</f>
        <v>0</v>
      </c>
      <c r="H6" s="42">
        <f t="shared" si="5"/>
        <v>0</v>
      </c>
      <c r="I6" s="42">
        <f t="shared" si="5"/>
        <v>0</v>
      </c>
      <c r="J6" s="42">
        <f t="shared" si="5"/>
        <v>0</v>
      </c>
      <c r="K6" s="42">
        <f t="shared" si="5"/>
        <v>0</v>
      </c>
      <c r="L6" s="42">
        <f t="shared" si="5"/>
        <v>0</v>
      </c>
      <c r="M6" s="42">
        <f t="shared" si="5"/>
        <v>0</v>
      </c>
      <c r="N6" s="42">
        <f t="shared" si="5"/>
        <v>0</v>
      </c>
      <c r="O6" s="42">
        <f t="shared" si="5"/>
        <v>0</v>
      </c>
      <c r="P6" s="42">
        <f t="shared" si="5"/>
        <v>0</v>
      </c>
      <c r="Q6" s="42">
        <f t="shared" si="5"/>
        <v>0</v>
      </c>
      <c r="R6" s="42">
        <f t="shared" si="5"/>
        <v>0</v>
      </c>
      <c r="S6" s="42">
        <f t="shared" ref="S6:X6" si="6">+S77</f>
        <v>0</v>
      </c>
      <c r="T6" s="42">
        <f t="shared" si="6"/>
        <v>0</v>
      </c>
      <c r="U6" s="42">
        <f t="shared" si="6"/>
        <v>0</v>
      </c>
      <c r="V6" s="42">
        <f t="shared" si="6"/>
        <v>0</v>
      </c>
      <c r="W6" s="42">
        <f t="shared" si="6"/>
        <v>0</v>
      </c>
      <c r="X6" s="42">
        <f t="shared" si="6"/>
        <v>0</v>
      </c>
      <c r="Y6" s="42">
        <f>+Y77</f>
        <v>0</v>
      </c>
      <c r="Z6" s="42">
        <f>+Z77</f>
        <v>0</v>
      </c>
      <c r="AA6" s="42">
        <f>+AA77</f>
        <v>0</v>
      </c>
      <c r="AB6" s="43">
        <f>+AB77</f>
        <v>0</v>
      </c>
    </row>
    <row r="7" spans="1:28" s="27" customFormat="1" ht="25" customHeight="1">
      <c r="A7" s="91"/>
      <c r="B7" s="116"/>
      <c r="C7" s="86"/>
      <c r="D7" s="6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7" customFormat="1" ht="25" customHeight="1">
      <c r="A8" s="91"/>
      <c r="B8" s="116"/>
      <c r="C8" s="114" t="s">
        <v>48</v>
      </c>
      <c r="D8" s="115">
        <f>+AB8</f>
        <v>1702793.99</v>
      </c>
      <c r="E8" s="104"/>
      <c r="F8" s="44">
        <f>513477.92+5371.96</f>
        <v>518849.88</v>
      </c>
      <c r="G8" s="44">
        <f>280416.4+5373.49</f>
        <v>285789.89</v>
      </c>
      <c r="H8" s="44">
        <f>227432.16+5376.83</f>
        <v>232808.99</v>
      </c>
      <c r="I8" s="44">
        <f>196501.99+5378.93</f>
        <v>201880.91999999998</v>
      </c>
      <c r="J8" s="44">
        <f>271681.57+5381.36</f>
        <v>277062.93</v>
      </c>
      <c r="K8" s="44">
        <f>261517.5+5383.45</f>
        <v>266900.95</v>
      </c>
      <c r="L8" s="44">
        <f>5761112.14+2.13</f>
        <v>5761114.2699999996</v>
      </c>
      <c r="M8" s="44">
        <f>310232.33+4200006.36</f>
        <v>4510238.6900000004</v>
      </c>
      <c r="N8" s="44">
        <f>269267.3+4200229.1</f>
        <v>4469496.3999999994</v>
      </c>
      <c r="O8" s="44">
        <f>320827.01+4200498.99</f>
        <v>4521326</v>
      </c>
      <c r="P8" s="44">
        <f>223142.53+4200817.28</f>
        <v>4423959.8100000005</v>
      </c>
      <c r="Q8" s="44">
        <f>213204.87+6049.09</f>
        <v>219253.96</v>
      </c>
      <c r="R8" s="44">
        <f>297994.86+6051.86</f>
        <v>304046.71999999997</v>
      </c>
      <c r="S8" s="44">
        <f>574147.45+6053.54</f>
        <v>580200.99</v>
      </c>
      <c r="T8" s="44">
        <f>394574.98+6055.5</f>
        <v>400630.48</v>
      </c>
      <c r="U8" s="44">
        <f>362672.56+6058.17</f>
        <v>368730.73</v>
      </c>
      <c r="V8" s="44">
        <f>890126.15+6060.52</f>
        <v>896186.67</v>
      </c>
      <c r="W8" s="44">
        <f>339770.35+6066.05</f>
        <v>345836.39999999997</v>
      </c>
      <c r="X8" s="44">
        <f>238544.99+6069.37</f>
        <v>244614.36</v>
      </c>
      <c r="Y8" s="44">
        <f>268214.39+6073.52</f>
        <v>274287.91000000003</v>
      </c>
      <c r="Z8" s="44">
        <f>338136.43+6077.12</f>
        <v>344213.55</v>
      </c>
      <c r="AA8" s="44">
        <f>230730.66+6080.64</f>
        <v>236811.30000000002</v>
      </c>
      <c r="AB8" s="44">
        <f>1696705.36+6088.63</f>
        <v>1702793.99</v>
      </c>
    </row>
    <row r="9" spans="1:28" s="27" customFormat="1" ht="25" customHeight="1">
      <c r="A9" s="91"/>
      <c r="B9" s="116"/>
      <c r="C9" s="114" t="s">
        <v>49</v>
      </c>
      <c r="D9" s="115">
        <f>+AB9</f>
        <v>4322593.41</v>
      </c>
      <c r="E9" s="44"/>
      <c r="F9" s="44">
        <f>4033380.73+36811366.57</f>
        <v>40844747.299999997</v>
      </c>
      <c r="G9" s="44">
        <f>4539764.85+33514424.95</f>
        <v>38054189.799999997</v>
      </c>
      <c r="H9" s="44">
        <f>3962286.55+13717294.25</f>
        <v>17679580.800000001</v>
      </c>
      <c r="I9" s="44">
        <f>3095628.47+6319129.47</f>
        <v>9414757.9399999995</v>
      </c>
      <c r="J9" s="44">
        <f>5706846.52+519706.45</f>
        <v>6226552.9699999997</v>
      </c>
      <c r="K9" s="44">
        <f>4398291.43+8019772.25</f>
        <v>12418063.68</v>
      </c>
      <c r="L9" s="44">
        <v>3871220.61</v>
      </c>
      <c r="M9" s="44">
        <f>3738619.9+7700000</f>
        <v>11438619.9</v>
      </c>
      <c r="N9" s="44">
        <f>3375407.76+7700243.64</f>
        <v>11075651.399999999</v>
      </c>
      <c r="O9" s="44">
        <f>4325206.98+7700683.66</f>
        <v>12025890.640000001</v>
      </c>
      <c r="P9" s="44">
        <f>3832466.13+10701250.92</f>
        <v>14533717.050000001</v>
      </c>
      <c r="Q9" s="44">
        <f>3042733.23+3202040.19</f>
        <v>6244773.4199999999</v>
      </c>
      <c r="R9" s="44">
        <f>3130056.62+4802163.27</f>
        <v>7932219.8899999997</v>
      </c>
      <c r="S9" s="44">
        <f>3912227.01+8902630.91</f>
        <v>12814857.92</v>
      </c>
      <c r="T9" s="44">
        <f>5242867.29+0</f>
        <v>5242867.29</v>
      </c>
      <c r="U9" s="44">
        <f>4404183.86+10000000</f>
        <v>14404183.859999999</v>
      </c>
      <c r="V9" s="44">
        <f>4818534.19+1400128.17</f>
        <v>6218662.3600000003</v>
      </c>
      <c r="W9" s="44">
        <f>4812549.83+2700183.45</f>
        <v>7512733.2800000003</v>
      </c>
      <c r="X9" s="44">
        <f>2790649.23+6300404.57</f>
        <v>9091053.8000000007</v>
      </c>
      <c r="Y9" s="44">
        <f>7771344.57+3950656.99</f>
        <v>11722001.560000001</v>
      </c>
      <c r="Z9" s="44">
        <f>4481110.51+7050797.39</f>
        <v>11531907.899999999</v>
      </c>
      <c r="AA9" s="44">
        <f>2908638.98+15251002.28</f>
        <v>18159641.259999998</v>
      </c>
      <c r="AB9" s="44">
        <f>4071058.46+251534.95</f>
        <v>4322593.41</v>
      </c>
    </row>
    <row r="10" spans="1:28" s="27" customFormat="1" ht="25" customHeight="1">
      <c r="A10" s="91"/>
      <c r="B10" s="116"/>
      <c r="C10" s="114" t="s">
        <v>50</v>
      </c>
      <c r="D10" s="115">
        <f>+AB10</f>
        <v>43182.44</v>
      </c>
      <c r="E10" s="44"/>
      <c r="F10" s="44">
        <v>14848.65</v>
      </c>
      <c r="G10" s="44">
        <f>11526.6</f>
        <v>11526.6</v>
      </c>
      <c r="H10" s="44">
        <v>8804.24</v>
      </c>
      <c r="I10" s="44">
        <v>8230.7900000000009</v>
      </c>
      <c r="J10" s="44">
        <v>8273.08</v>
      </c>
      <c r="K10" s="44">
        <v>4691.95</v>
      </c>
      <c r="L10" s="44">
        <v>4652.29</v>
      </c>
      <c r="M10" s="44">
        <v>6399.71</v>
      </c>
      <c r="N10" s="44">
        <v>4857.84</v>
      </c>
      <c r="O10" s="44">
        <v>83221.350000000006</v>
      </c>
      <c r="P10" s="44">
        <v>8868.26</v>
      </c>
      <c r="Q10" s="44">
        <v>7357.64</v>
      </c>
      <c r="R10" s="44">
        <v>5465.54</v>
      </c>
      <c r="S10" s="44">
        <v>3008.63</v>
      </c>
      <c r="T10" s="44">
        <v>4910.46</v>
      </c>
      <c r="U10" s="44">
        <v>3097.2</v>
      </c>
      <c r="V10" s="44">
        <v>7440.23</v>
      </c>
      <c r="W10" s="44">
        <f>10999.31</f>
        <v>10999.31</v>
      </c>
      <c r="X10" s="44">
        <v>5085.38</v>
      </c>
      <c r="Y10" s="44">
        <v>6369.86</v>
      </c>
      <c r="Z10" s="44">
        <v>183346.42</v>
      </c>
      <c r="AA10" s="44">
        <v>9228.18</v>
      </c>
      <c r="AB10" s="44">
        <v>43182.44</v>
      </c>
    </row>
    <row r="11" spans="1:28" s="27" customFormat="1" ht="25" customHeight="1">
      <c r="A11" s="91"/>
      <c r="B11" s="116"/>
      <c r="C11" s="114" t="s">
        <v>51</v>
      </c>
      <c r="D11" s="115">
        <f>+AB11</f>
        <v>83066.17</v>
      </c>
      <c r="E11" s="44"/>
      <c r="F11" s="44">
        <v>5437.35</v>
      </c>
      <c r="G11" s="44">
        <v>2475.4499999999998</v>
      </c>
      <c r="H11" s="44">
        <v>3665.5</v>
      </c>
      <c r="I11" s="44">
        <v>3290.98</v>
      </c>
      <c r="J11" s="44">
        <v>6621.27</v>
      </c>
      <c r="K11" s="44">
        <v>3308.79</v>
      </c>
      <c r="L11" s="44">
        <v>11264.71</v>
      </c>
      <c r="M11" s="44">
        <v>15865.14</v>
      </c>
      <c r="N11" s="44">
        <v>4163.91</v>
      </c>
      <c r="O11" s="44">
        <v>45722.99</v>
      </c>
      <c r="P11" s="44">
        <v>15140.62</v>
      </c>
      <c r="Q11" s="44">
        <f>35470</f>
        <v>35470</v>
      </c>
      <c r="R11" s="44">
        <v>2824.41</v>
      </c>
      <c r="S11" s="44">
        <v>34483.24</v>
      </c>
      <c r="T11" s="44">
        <v>3098.02</v>
      </c>
      <c r="U11" s="44">
        <v>5681.82</v>
      </c>
      <c r="V11" s="44">
        <v>36533.56</v>
      </c>
      <c r="W11" s="44">
        <v>2425.84</v>
      </c>
      <c r="X11" s="44">
        <v>29466.31</v>
      </c>
      <c r="Y11" s="44">
        <v>2668.5</v>
      </c>
      <c r="Z11" s="44">
        <v>2898.17</v>
      </c>
      <c r="AA11" s="44">
        <v>43283.18</v>
      </c>
      <c r="AB11" s="44">
        <v>83066.17</v>
      </c>
    </row>
    <row r="12" spans="1:28" s="27" customFormat="1" ht="25" customHeight="1" thickBot="1">
      <c r="A12" s="91"/>
      <c r="B12" s="116"/>
      <c r="C12" s="105"/>
      <c r="D12" s="63"/>
      <c r="E12" s="44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  <c r="T12" s="106"/>
      <c r="U12" s="106"/>
      <c r="V12" s="106"/>
      <c r="W12" s="106"/>
      <c r="X12" s="106"/>
      <c r="Y12" s="106"/>
      <c r="Z12" s="106"/>
      <c r="AA12" s="44"/>
      <c r="AB12" s="44"/>
    </row>
    <row r="13" spans="1:28" s="19" customFormat="1" ht="25" customHeight="1">
      <c r="A13" s="92"/>
      <c r="B13" s="116"/>
      <c r="C13" s="54" t="s">
        <v>28</v>
      </c>
      <c r="D13" s="22">
        <f>+E13-D14-D17+D67+D15-D16</f>
        <v>4852135.530000004</v>
      </c>
      <c r="E13" s="22">
        <v>4741918.4500000039</v>
      </c>
      <c r="F13" s="22">
        <f t="shared" ref="F13:AB13" si="7">+E13-F14-F17+F67+F15-F16</f>
        <v>4766799.3300000038</v>
      </c>
      <c r="G13" s="22">
        <f t="shared" si="7"/>
        <v>4926890.4800000042</v>
      </c>
      <c r="H13" s="22">
        <f t="shared" si="7"/>
        <v>5713484.1000000043</v>
      </c>
      <c r="I13" s="22">
        <f t="shared" si="7"/>
        <v>5721972.4900000039</v>
      </c>
      <c r="J13" s="22">
        <f t="shared" si="7"/>
        <v>5730454.7400000039</v>
      </c>
      <c r="K13" s="22">
        <f t="shared" si="7"/>
        <v>5738783.5500000035</v>
      </c>
      <c r="L13" s="22">
        <f t="shared" si="7"/>
        <v>2663548.2100000037</v>
      </c>
      <c r="M13" s="22">
        <f t="shared" si="7"/>
        <v>3205135.5000000037</v>
      </c>
      <c r="N13" s="22">
        <f t="shared" si="7"/>
        <v>3215949.7200000039</v>
      </c>
      <c r="O13" s="22">
        <f t="shared" si="7"/>
        <v>3223031.2100000042</v>
      </c>
      <c r="P13" s="22">
        <f t="shared" si="7"/>
        <v>3231133.6700000041</v>
      </c>
      <c r="Q13" s="22">
        <f t="shared" si="7"/>
        <v>3181995.0600000042</v>
      </c>
      <c r="R13" s="22">
        <f t="shared" si="7"/>
        <v>3896161.0800000038</v>
      </c>
      <c r="S13" s="22">
        <f t="shared" si="7"/>
        <v>3904141.9700000039</v>
      </c>
      <c r="T13" s="22">
        <f t="shared" si="7"/>
        <v>2812297.3500000038</v>
      </c>
      <c r="U13" s="22">
        <f t="shared" si="7"/>
        <v>2820349.8800000036</v>
      </c>
      <c r="V13" s="22">
        <f t="shared" si="7"/>
        <v>2815837.2900000038</v>
      </c>
      <c r="W13" s="22">
        <f t="shared" si="7"/>
        <v>3445450.0900000036</v>
      </c>
      <c r="X13" s="22">
        <f t="shared" si="7"/>
        <v>3447910.5300000035</v>
      </c>
      <c r="Y13" s="22">
        <f t="shared" si="7"/>
        <v>3450530.0600000033</v>
      </c>
      <c r="Z13" s="22">
        <f t="shared" si="7"/>
        <v>5326427.1800000025</v>
      </c>
      <c r="AA13" s="22">
        <f t="shared" si="7"/>
        <v>5254248.0600000024</v>
      </c>
      <c r="AB13" s="23">
        <f t="shared" si="7"/>
        <v>4852135.5300000021</v>
      </c>
    </row>
    <row r="14" spans="1:28" s="27" customFormat="1" ht="25" customHeight="1">
      <c r="A14" s="91"/>
      <c r="B14" s="116"/>
      <c r="C14" s="8" t="s">
        <v>29</v>
      </c>
      <c r="D14" s="63">
        <f>SUM(F14:$AB$14)</f>
        <v>2500000</v>
      </c>
      <c r="E14" s="44"/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1100000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5">
        <v>1400000</v>
      </c>
    </row>
    <row r="15" spans="1:28" s="27" customFormat="1" ht="25" customHeight="1">
      <c r="A15" s="91"/>
      <c r="B15" s="116"/>
      <c r="C15" s="8" t="s">
        <v>33</v>
      </c>
      <c r="D15" s="63">
        <f>SUM(F15:$AB$15)</f>
        <v>43251.07</v>
      </c>
      <c r="E15" s="44"/>
      <c r="F15" s="44">
        <v>1130.8800000000001</v>
      </c>
      <c r="G15" s="44">
        <v>1341.15</v>
      </c>
      <c r="H15" s="44">
        <v>1888.53</v>
      </c>
      <c r="I15" s="44">
        <v>1738.39</v>
      </c>
      <c r="J15" s="44">
        <v>1732.25</v>
      </c>
      <c r="K15" s="44">
        <v>1578.81</v>
      </c>
      <c r="L15" s="44">
        <v>1591.31</v>
      </c>
      <c r="M15" s="44">
        <v>2040.71</v>
      </c>
      <c r="N15" s="44">
        <v>2064.2199999999998</v>
      </c>
      <c r="O15" s="44">
        <v>1831.49</v>
      </c>
      <c r="P15" s="44">
        <v>1602.46</v>
      </c>
      <c r="Q15" s="44">
        <v>1637.39</v>
      </c>
      <c r="R15" s="44">
        <v>2632.59</v>
      </c>
      <c r="S15" s="44">
        <v>1730.89</v>
      </c>
      <c r="T15" s="44">
        <v>1905.38</v>
      </c>
      <c r="U15" s="44">
        <v>1802.53</v>
      </c>
      <c r="V15" s="44">
        <v>1657.41</v>
      </c>
      <c r="W15" s="44">
        <v>2767.32</v>
      </c>
      <c r="X15" s="44">
        <v>1960.44</v>
      </c>
      <c r="Y15" s="44">
        <v>2119.5300000000002</v>
      </c>
      <c r="Z15" s="44">
        <v>1888.97</v>
      </c>
      <c r="AA15" s="44">
        <v>1809.37</v>
      </c>
      <c r="AB15" s="45">
        <v>2799.05</v>
      </c>
    </row>
    <row r="16" spans="1:28" s="27" customFormat="1" ht="25" customHeight="1">
      <c r="A16" s="91"/>
      <c r="B16" s="116"/>
      <c r="C16" s="8" t="s">
        <v>34</v>
      </c>
      <c r="D16" s="63">
        <f>SUM(F16:$AB$16)</f>
        <v>169564.49</v>
      </c>
      <c r="E16" s="44"/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f>25380-25380</f>
        <v>0</v>
      </c>
      <c r="M16" s="44">
        <v>25380</v>
      </c>
      <c r="N16" s="44">
        <v>0</v>
      </c>
      <c r="O16" s="44">
        <v>0</v>
      </c>
      <c r="P16" s="44">
        <v>0</v>
      </c>
      <c r="Q16" s="44">
        <v>57276</v>
      </c>
      <c r="R16" s="44">
        <v>0</v>
      </c>
      <c r="S16" s="44">
        <v>0</v>
      </c>
      <c r="T16" s="44">
        <v>0</v>
      </c>
      <c r="U16" s="44">
        <v>0</v>
      </c>
      <c r="V16" s="44">
        <v>12420</v>
      </c>
      <c r="W16" s="44">
        <v>0</v>
      </c>
      <c r="X16" s="44">
        <v>0</v>
      </c>
      <c r="Y16" s="44">
        <v>0</v>
      </c>
      <c r="Z16" s="44">
        <v>0</v>
      </c>
      <c r="AA16" s="44">
        <v>74488.490000000005</v>
      </c>
      <c r="AB16" s="45">
        <v>0</v>
      </c>
    </row>
    <row r="17" spans="1:28" s="27" customFormat="1" ht="25" customHeight="1" thickBot="1">
      <c r="A17" s="91"/>
      <c r="B17" s="116"/>
      <c r="C17" s="7" t="s">
        <v>35</v>
      </c>
      <c r="D17" s="62">
        <f>SUM(F17:$AB$17)</f>
        <v>3035406.46</v>
      </c>
      <c r="E17" s="42"/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3083576.65</v>
      </c>
      <c r="M17" s="42">
        <v>0</v>
      </c>
      <c r="N17" s="42">
        <v>0</v>
      </c>
      <c r="O17" s="42">
        <v>0</v>
      </c>
      <c r="P17" s="42">
        <f>48170.19-48170.19</f>
        <v>0</v>
      </c>
      <c r="Q17" s="42"/>
      <c r="R17" s="42">
        <v>-48170.19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3">
        <v>0</v>
      </c>
    </row>
    <row r="18" spans="1:28" s="12" customFormat="1" ht="25" customHeight="1" thickBot="1">
      <c r="A18" s="56"/>
      <c r="B18" s="116"/>
      <c r="C18" s="56"/>
      <c r="D18" s="64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</row>
    <row r="19" spans="1:28" s="27" customFormat="1" ht="25" customHeight="1" thickBot="1">
      <c r="A19" s="91"/>
      <c r="B19" s="116"/>
      <c r="C19" s="9" t="s">
        <v>30</v>
      </c>
      <c r="D19" s="65">
        <f>+E19+SUM(F19:$AB$19)</f>
        <v>4900000</v>
      </c>
      <c r="E19" s="46">
        <v>4900000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v>0</v>
      </c>
    </row>
    <row r="20" spans="1:28" s="27" customFormat="1" ht="25" customHeight="1" thickBot="1">
      <c r="A20" s="91"/>
      <c r="B20" s="116"/>
      <c r="C20" s="3"/>
      <c r="D20" s="66"/>
      <c r="E20" s="48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44"/>
      <c r="AB20" s="44"/>
    </row>
    <row r="21" spans="1:28" s="19" customFormat="1" ht="25" customHeight="1">
      <c r="A21" s="92"/>
      <c r="B21" s="116"/>
      <c r="C21" s="54" t="s">
        <v>8</v>
      </c>
      <c r="D21" s="22">
        <f>+D22+D31+SUM(D36:D41)</f>
        <v>534919742.60999995</v>
      </c>
      <c r="E21" s="22"/>
      <c r="F21" s="22">
        <f t="shared" ref="F21:Z21" si="8">+F22+F31+SUM(F36:F41)</f>
        <v>28400261.919999994</v>
      </c>
      <c r="G21" s="22">
        <f t="shared" si="8"/>
        <v>16935999.809999999</v>
      </c>
      <c r="H21" s="22">
        <f t="shared" si="8"/>
        <v>16179254.310000001</v>
      </c>
      <c r="I21" s="22">
        <f t="shared" si="8"/>
        <v>11221140.84</v>
      </c>
      <c r="J21" s="22">
        <f t="shared" si="8"/>
        <v>16207172.549999999</v>
      </c>
      <c r="K21" s="22">
        <f t="shared" si="8"/>
        <v>26605252.859999999</v>
      </c>
      <c r="L21" s="22">
        <f t="shared" si="8"/>
        <v>20955002.410000004</v>
      </c>
      <c r="M21" s="22">
        <f t="shared" si="8"/>
        <v>44192919.140000001</v>
      </c>
      <c r="N21" s="22">
        <f t="shared" si="8"/>
        <v>19122864.580000002</v>
      </c>
      <c r="O21" s="22">
        <f t="shared" si="8"/>
        <v>19139636.450000003</v>
      </c>
      <c r="P21" s="22">
        <f t="shared" si="8"/>
        <v>26324382.670000002</v>
      </c>
      <c r="Q21" s="22">
        <f t="shared" si="8"/>
        <v>9109057.7200000007</v>
      </c>
      <c r="R21" s="22">
        <f t="shared" si="8"/>
        <v>42086820.899999999</v>
      </c>
      <c r="S21" s="22">
        <f t="shared" si="8"/>
        <v>24654613.420000002</v>
      </c>
      <c r="T21" s="22">
        <f t="shared" si="8"/>
        <v>10666694.59</v>
      </c>
      <c r="U21" s="22">
        <f t="shared" si="8"/>
        <v>28486404.82</v>
      </c>
      <c r="V21" s="22">
        <f t="shared" si="8"/>
        <v>12764479.42</v>
      </c>
      <c r="W21" s="22">
        <f t="shared" si="8"/>
        <v>37973624.200000003</v>
      </c>
      <c r="X21" s="22">
        <f t="shared" si="8"/>
        <v>21480712.579999998</v>
      </c>
      <c r="Y21" s="22">
        <f t="shared" si="8"/>
        <v>24553213.649999999</v>
      </c>
      <c r="Z21" s="22">
        <f t="shared" si="8"/>
        <v>25773406.809999995</v>
      </c>
      <c r="AA21" s="22">
        <f>+AA22+AA31+SUM(AA36:AA41)</f>
        <v>25797821.869999997</v>
      </c>
      <c r="AB21" s="23">
        <f>+AB22+AB31+SUM(AB36:AB41)</f>
        <v>26289005.09</v>
      </c>
    </row>
    <row r="22" spans="1:28" s="27" customFormat="1" ht="25" customHeight="1">
      <c r="A22" s="91"/>
      <c r="B22" s="116">
        <v>801</v>
      </c>
      <c r="C22" s="10" t="s">
        <v>10</v>
      </c>
      <c r="D22" s="67">
        <f>SUM(F22:$AB$22)</f>
        <v>343601619.62999994</v>
      </c>
      <c r="E22" s="24"/>
      <c r="F22" s="25">
        <f t="shared" ref="F22:AA22" si="9">SUM(F23:F30)</f>
        <v>28135888.569999997</v>
      </c>
      <c r="G22" s="25">
        <f t="shared" si="9"/>
        <v>16912037.899999999</v>
      </c>
      <c r="H22" s="25">
        <f t="shared" si="9"/>
        <v>16164902.16</v>
      </c>
      <c r="I22" s="25">
        <f t="shared" si="9"/>
        <v>11204309.52</v>
      </c>
      <c r="J22" s="25">
        <f t="shared" si="9"/>
        <v>16187539.449999999</v>
      </c>
      <c r="K22" s="25">
        <f t="shared" si="9"/>
        <v>11605044.969999999</v>
      </c>
      <c r="L22" s="25">
        <f t="shared" si="9"/>
        <v>10934214.560000001</v>
      </c>
      <c r="M22" s="25">
        <f t="shared" si="9"/>
        <v>9099454.1899999995</v>
      </c>
      <c r="N22" s="25">
        <f t="shared" si="9"/>
        <v>9005494.4900000002</v>
      </c>
      <c r="O22" s="25">
        <f t="shared" si="9"/>
        <v>9083340.7000000011</v>
      </c>
      <c r="P22" s="25">
        <f t="shared" si="9"/>
        <v>11308531.120000001</v>
      </c>
      <c r="Q22" s="25">
        <f t="shared" si="9"/>
        <v>9070761.6400000006</v>
      </c>
      <c r="R22" s="25">
        <f t="shared" si="9"/>
        <v>6843202.4099999992</v>
      </c>
      <c r="S22" s="25">
        <f t="shared" si="9"/>
        <v>9249117.1300000008</v>
      </c>
      <c r="T22" s="25">
        <f t="shared" si="9"/>
        <v>10464390.25</v>
      </c>
      <c r="U22" s="25">
        <f t="shared" si="9"/>
        <v>13450534.150000002</v>
      </c>
      <c r="V22" s="25">
        <f t="shared" si="9"/>
        <v>12095376.23</v>
      </c>
      <c r="W22" s="25">
        <f t="shared" si="9"/>
        <v>16581346.059999999</v>
      </c>
      <c r="X22" s="25">
        <f t="shared" si="9"/>
        <v>15386151.960000001</v>
      </c>
      <c r="Y22" s="25">
        <f t="shared" si="9"/>
        <v>24505696.719999999</v>
      </c>
      <c r="Z22" s="25">
        <f t="shared" si="9"/>
        <v>25697081.809999995</v>
      </c>
      <c r="AA22" s="25">
        <f t="shared" si="9"/>
        <v>25773729.459999997</v>
      </c>
      <c r="AB22" s="26">
        <f>SUM(AB23:AB30)</f>
        <v>24843474.18</v>
      </c>
    </row>
    <row r="23" spans="1:28" s="27" customFormat="1" ht="25" customHeight="1">
      <c r="A23" s="93" t="s">
        <v>38</v>
      </c>
      <c r="B23" s="95"/>
      <c r="C23" s="80" t="s">
        <v>52</v>
      </c>
      <c r="D23" s="81">
        <f>SUM(F23:$AB$23)</f>
        <v>624694.79</v>
      </c>
      <c r="E23" s="84"/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8431</v>
      </c>
      <c r="P23" s="82">
        <v>0</v>
      </c>
      <c r="Q23" s="82">
        <v>175573.58</v>
      </c>
      <c r="R23" s="123">
        <v>3273</v>
      </c>
      <c r="S23" s="82">
        <v>0</v>
      </c>
      <c r="T23" s="82">
        <v>0</v>
      </c>
      <c r="U23" s="82">
        <v>0</v>
      </c>
      <c r="V23" s="82">
        <v>0</v>
      </c>
      <c r="W23" s="82">
        <v>437417.21</v>
      </c>
      <c r="X23" s="82">
        <v>0</v>
      </c>
      <c r="Y23" s="82">
        <v>0</v>
      </c>
      <c r="Z23" s="82">
        <v>0</v>
      </c>
      <c r="AA23" s="82">
        <v>0</v>
      </c>
      <c r="AB23" s="83">
        <v>0</v>
      </c>
    </row>
    <row r="24" spans="1:28" s="27" customFormat="1" ht="25" customHeight="1">
      <c r="A24" s="93" t="s">
        <v>38</v>
      </c>
      <c r="B24" s="95"/>
      <c r="C24" s="80" t="s">
        <v>53</v>
      </c>
      <c r="D24" s="81">
        <f>SUM(F24:$AB$24)</f>
        <v>36223.170000000006</v>
      </c>
      <c r="E24" s="84"/>
      <c r="F24" s="82">
        <v>0</v>
      </c>
      <c r="G24" s="82">
        <v>2344.0500000000002</v>
      </c>
      <c r="H24" s="82">
        <v>0</v>
      </c>
      <c r="I24" s="82">
        <v>0</v>
      </c>
      <c r="J24" s="82">
        <v>0</v>
      </c>
      <c r="K24" s="82">
        <v>13393.74</v>
      </c>
      <c r="L24" s="82">
        <v>0</v>
      </c>
      <c r="M24" s="82">
        <v>110.85</v>
      </c>
      <c r="N24" s="82">
        <v>0</v>
      </c>
      <c r="O24" s="82">
        <v>0</v>
      </c>
      <c r="P24" s="82">
        <v>7464.59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7733.63</v>
      </c>
      <c r="Y24" s="82">
        <v>0</v>
      </c>
      <c r="Z24" s="82">
        <v>0</v>
      </c>
      <c r="AA24" s="82">
        <v>5176.3100000000004</v>
      </c>
      <c r="AB24" s="83">
        <v>0</v>
      </c>
    </row>
    <row r="25" spans="1:28" s="27" customFormat="1" ht="25" customHeight="1">
      <c r="A25" s="93" t="s">
        <v>38</v>
      </c>
      <c r="B25" s="95"/>
      <c r="C25" s="108" t="s">
        <v>55</v>
      </c>
      <c r="D25" s="109">
        <f>SUM(F25:$AB$25)</f>
        <v>11197890.189999999</v>
      </c>
      <c r="E25" s="110"/>
      <c r="F25" s="111">
        <v>446883.13</v>
      </c>
      <c r="G25" s="111">
        <v>486214.93</v>
      </c>
      <c r="H25" s="111">
        <v>493516.28</v>
      </c>
      <c r="I25" s="111">
        <v>512015.01</v>
      </c>
      <c r="J25" s="111">
        <v>1006075.88</v>
      </c>
      <c r="K25" s="111">
        <v>516637.09</v>
      </c>
      <c r="L25" s="111">
        <v>454220.9</v>
      </c>
      <c r="M25" s="111">
        <v>484422.56</v>
      </c>
      <c r="N25" s="111">
        <v>377838.21</v>
      </c>
      <c r="O25" s="111">
        <v>798913.95</v>
      </c>
      <c r="P25" s="111">
        <v>390468.59</v>
      </c>
      <c r="Q25" s="111">
        <v>369930.48</v>
      </c>
      <c r="R25" s="111">
        <v>345733.12</v>
      </c>
      <c r="S25" s="111">
        <v>326642.62</v>
      </c>
      <c r="T25" s="111">
        <v>788067.83999999997</v>
      </c>
      <c r="U25" s="111">
        <v>424200.46</v>
      </c>
      <c r="V25" s="111">
        <v>377859.46</v>
      </c>
      <c r="W25" s="111">
        <v>343415.94</v>
      </c>
      <c r="X25" s="111">
        <v>324724.55</v>
      </c>
      <c r="Y25" s="111">
        <v>841596.14</v>
      </c>
      <c r="Z25" s="111">
        <v>391431.62</v>
      </c>
      <c r="AA25" s="111">
        <v>360915.36</v>
      </c>
      <c r="AB25" s="112">
        <v>336166.07</v>
      </c>
    </row>
    <row r="26" spans="1:28" s="27" customFormat="1" ht="25" customHeight="1">
      <c r="A26" s="93" t="s">
        <v>38</v>
      </c>
      <c r="B26" s="95"/>
      <c r="C26" s="108" t="s">
        <v>56</v>
      </c>
      <c r="D26" s="109">
        <f>SUM(F26:$AB$26)</f>
        <v>17049820.780000001</v>
      </c>
      <c r="E26" s="110"/>
      <c r="F26" s="111">
        <v>1105126.94</v>
      </c>
      <c r="G26" s="111">
        <v>1068165.45</v>
      </c>
      <c r="H26" s="111">
        <v>988136.34</v>
      </c>
      <c r="I26" s="111">
        <v>862728.4</v>
      </c>
      <c r="J26" s="111">
        <v>680325.95</v>
      </c>
      <c r="K26" s="111">
        <v>1241269.3999999999</v>
      </c>
      <c r="L26" s="111">
        <v>845144.43</v>
      </c>
      <c r="M26" s="111">
        <v>660473.81999999995</v>
      </c>
      <c r="N26" s="111">
        <v>583492.66</v>
      </c>
      <c r="O26" s="111">
        <v>500565.22</v>
      </c>
      <c r="P26" s="111">
        <v>964299.18</v>
      </c>
      <c r="Q26" s="111">
        <v>580426.57999999996</v>
      </c>
      <c r="R26" s="111">
        <v>541995.88</v>
      </c>
      <c r="S26" s="111">
        <v>521807.87</v>
      </c>
      <c r="T26" s="111">
        <v>475406.95</v>
      </c>
      <c r="U26" s="111">
        <v>1027885.14</v>
      </c>
      <c r="V26" s="111">
        <v>673661.22</v>
      </c>
      <c r="W26" s="111">
        <v>537731.83999999997</v>
      </c>
      <c r="X26" s="111">
        <v>508474.41</v>
      </c>
      <c r="Y26" s="111">
        <v>492831.74</v>
      </c>
      <c r="Z26" s="111">
        <v>1019886.01</v>
      </c>
      <c r="AA26" s="111">
        <v>611304.46</v>
      </c>
      <c r="AB26" s="112">
        <v>558680.89</v>
      </c>
    </row>
    <row r="27" spans="1:28" s="27" customFormat="1" ht="25" customHeight="1">
      <c r="A27" s="93" t="s">
        <v>38</v>
      </c>
      <c r="B27" s="95"/>
      <c r="C27" s="108" t="s">
        <v>57</v>
      </c>
      <c r="D27" s="109">
        <f>SUM(F$27:$AB27)</f>
        <v>62139556.400000006</v>
      </c>
      <c r="E27" s="110"/>
      <c r="F27" s="111">
        <v>2385506.37</v>
      </c>
      <c r="G27" s="111">
        <v>2820217.11</v>
      </c>
      <c r="H27" s="111">
        <v>2368899.31</v>
      </c>
      <c r="I27" s="111">
        <v>1536811.65</v>
      </c>
      <c r="J27" s="111">
        <v>3865882.21</v>
      </c>
      <c r="K27" s="111">
        <v>2484471.66</v>
      </c>
      <c r="L27" s="111">
        <v>2462555.81</v>
      </c>
      <c r="M27" s="111">
        <v>2388659.5099999998</v>
      </c>
      <c r="N27" s="111">
        <v>1981828.99</v>
      </c>
      <c r="O27" s="111">
        <v>2634954.66</v>
      </c>
      <c r="P27" s="111">
        <v>2280225.35</v>
      </c>
      <c r="Q27" s="111">
        <v>1866167.07</v>
      </c>
      <c r="R27" s="111">
        <v>2027138.28</v>
      </c>
      <c r="S27" s="111">
        <v>2831350.99</v>
      </c>
      <c r="T27" s="111">
        <v>3812076.28</v>
      </c>
      <c r="U27" s="111">
        <v>2840763.4</v>
      </c>
      <c r="V27" s="111">
        <v>3601342.74</v>
      </c>
      <c r="W27" s="111">
        <v>3763425.4</v>
      </c>
      <c r="X27" s="111">
        <v>1778319.31</v>
      </c>
      <c r="Y27" s="111">
        <v>6252104.5999999996</v>
      </c>
      <c r="Z27" s="111">
        <v>2966238.64</v>
      </c>
      <c r="AA27" s="111">
        <v>1782679.26</v>
      </c>
      <c r="AB27" s="112">
        <v>1407937.8</v>
      </c>
    </row>
    <row r="28" spans="1:28" s="27" customFormat="1" ht="25" customHeight="1">
      <c r="A28" s="93" t="s">
        <v>38</v>
      </c>
      <c r="B28" s="95"/>
      <c r="C28" s="80" t="s">
        <v>58</v>
      </c>
      <c r="D28" s="81">
        <f>SUM(F$28:$AB28)</f>
        <v>164878392.26000002</v>
      </c>
      <c r="E28" s="84"/>
      <c r="F28" s="82">
        <v>8952397.3200000003</v>
      </c>
      <c r="G28" s="82">
        <v>6335800.5999999996</v>
      </c>
      <c r="H28" s="82">
        <v>8370955.4000000004</v>
      </c>
      <c r="I28" s="82">
        <v>5710894.5899999999</v>
      </c>
      <c r="J28" s="82">
        <v>6729276.6399999997</v>
      </c>
      <c r="K28" s="82">
        <v>5557934.8399999999</v>
      </c>
      <c r="L28" s="82">
        <v>5937121.9500000002</v>
      </c>
      <c r="M28" s="82">
        <v>4317764.2699999996</v>
      </c>
      <c r="N28" s="82">
        <v>4293379.75</v>
      </c>
      <c r="O28" s="82">
        <v>4063614.64</v>
      </c>
      <c r="P28" s="82">
        <v>5793431.4299999997</v>
      </c>
      <c r="Q28" s="82">
        <v>4568298.46</v>
      </c>
      <c r="R28" s="82">
        <v>2852694.15</v>
      </c>
      <c r="S28" s="82">
        <v>4508896.2</v>
      </c>
      <c r="T28" s="82">
        <v>4196730.92</v>
      </c>
      <c r="U28" s="82">
        <v>7058942.9400000004</v>
      </c>
      <c r="V28" s="82">
        <v>6330809.4800000004</v>
      </c>
      <c r="W28" s="82">
        <v>9918081.8300000001</v>
      </c>
      <c r="X28" s="82">
        <v>9933825.6899999995</v>
      </c>
      <c r="Y28" s="82">
        <v>12151054.5</v>
      </c>
      <c r="Z28" s="82">
        <v>11359767.789999999</v>
      </c>
      <c r="AA28" s="82">
        <v>13701082.74</v>
      </c>
      <c r="AB28" s="83">
        <v>12235636.130000001</v>
      </c>
    </row>
    <row r="29" spans="1:28" s="27" customFormat="1" ht="25" customHeight="1">
      <c r="A29" s="93" t="s">
        <v>38</v>
      </c>
      <c r="B29" s="95"/>
      <c r="C29" s="80" t="s">
        <v>59</v>
      </c>
      <c r="D29" s="81">
        <f>SUM(F$29:$AB29)</f>
        <v>86282285.099999994</v>
      </c>
      <c r="E29" s="84"/>
      <c r="F29" s="82">
        <v>15171509.609999999</v>
      </c>
      <c r="G29" s="82">
        <v>6086205.8099999996</v>
      </c>
      <c r="H29" s="82">
        <v>3820782.27</v>
      </c>
      <c r="I29" s="82">
        <v>2506371.11</v>
      </c>
      <c r="J29" s="82">
        <v>3836886.57</v>
      </c>
      <c r="K29" s="82">
        <v>1663175.95</v>
      </c>
      <c r="L29" s="82">
        <v>1146259.6200000001</v>
      </c>
      <c r="M29" s="82">
        <v>1182787.28</v>
      </c>
      <c r="N29" s="82">
        <v>1714882.82</v>
      </c>
      <c r="O29" s="82">
        <v>1034865.06</v>
      </c>
      <c r="P29" s="82">
        <v>1802480.97</v>
      </c>
      <c r="Q29" s="82">
        <v>1439580.47</v>
      </c>
      <c r="R29" s="82">
        <v>1029080.18</v>
      </c>
      <c r="S29" s="82">
        <v>1028364.95</v>
      </c>
      <c r="T29" s="82">
        <v>1167885.01</v>
      </c>
      <c r="U29" s="82">
        <v>2035041.5</v>
      </c>
      <c r="V29" s="82">
        <v>1080460.28</v>
      </c>
      <c r="W29" s="82">
        <v>1549980.44</v>
      </c>
      <c r="X29" s="82">
        <v>2805704.72</v>
      </c>
      <c r="Y29" s="82">
        <v>4744515.24</v>
      </c>
      <c r="Z29" s="82">
        <v>9898904.5999999996</v>
      </c>
      <c r="AA29" s="82">
        <v>9271716.5299999993</v>
      </c>
      <c r="AB29" s="83">
        <v>10264844.109999999</v>
      </c>
    </row>
    <row r="30" spans="1:28" s="27" customFormat="1" ht="25" customHeight="1">
      <c r="A30" s="93" t="s">
        <v>38</v>
      </c>
      <c r="B30" s="95"/>
      <c r="C30" s="80" t="s">
        <v>60</v>
      </c>
      <c r="D30" s="81">
        <f>SUM(F$30:$AB30)</f>
        <v>1392756.9399999997</v>
      </c>
      <c r="E30" s="84"/>
      <c r="F30" s="82">
        <v>74465.2</v>
      </c>
      <c r="G30" s="82">
        <v>113089.95</v>
      </c>
      <c r="H30" s="82">
        <v>122612.56</v>
      </c>
      <c r="I30" s="82">
        <v>75488.759999999995</v>
      </c>
      <c r="J30" s="82">
        <v>69092.2</v>
      </c>
      <c r="K30" s="82">
        <v>128162.29</v>
      </c>
      <c r="L30" s="82">
        <v>88911.85</v>
      </c>
      <c r="M30" s="82">
        <v>65235.9</v>
      </c>
      <c r="N30" s="82">
        <v>54072.06</v>
      </c>
      <c r="O30" s="82">
        <v>41996.17</v>
      </c>
      <c r="P30" s="82">
        <v>70161.009999999995</v>
      </c>
      <c r="Q30" s="82">
        <v>70785</v>
      </c>
      <c r="R30" s="82">
        <v>43287.8</v>
      </c>
      <c r="S30" s="82">
        <v>32054.5</v>
      </c>
      <c r="T30" s="82">
        <v>24223.25</v>
      </c>
      <c r="U30" s="82">
        <v>63700.71</v>
      </c>
      <c r="V30" s="82">
        <v>31243.05</v>
      </c>
      <c r="W30" s="82">
        <v>31293.4</v>
      </c>
      <c r="X30" s="82">
        <v>27369.65</v>
      </c>
      <c r="Y30" s="82">
        <v>23594.5</v>
      </c>
      <c r="Z30" s="82">
        <v>60853.15</v>
      </c>
      <c r="AA30" s="82">
        <v>40854.800000000003</v>
      </c>
      <c r="AB30" s="83">
        <v>40209.18</v>
      </c>
    </row>
    <row r="31" spans="1:28" s="27" customFormat="1" ht="25" customHeight="1">
      <c r="A31" s="91"/>
      <c r="B31" s="117">
        <v>805</v>
      </c>
      <c r="C31" s="75" t="s">
        <v>11</v>
      </c>
      <c r="D31" s="76">
        <f>SUM(F31:$AB$31)</f>
        <v>84599.37</v>
      </c>
      <c r="E31" s="79"/>
      <c r="F31" s="77">
        <f>SUM(F32:F35)</f>
        <v>2357.04</v>
      </c>
      <c r="G31" s="77">
        <f t="shared" ref="G31:Z31" si="10">SUM(G32:G35)</f>
        <v>3087.91</v>
      </c>
      <c r="H31" s="77">
        <f t="shared" si="10"/>
        <v>2900.64</v>
      </c>
      <c r="I31" s="77">
        <f t="shared" si="10"/>
        <v>1921.32</v>
      </c>
      <c r="J31" s="77">
        <f t="shared" si="10"/>
        <v>1741.1</v>
      </c>
      <c r="K31" s="77">
        <f t="shared" si="10"/>
        <v>207.89</v>
      </c>
      <c r="L31" s="77">
        <f t="shared" si="10"/>
        <v>212.05</v>
      </c>
      <c r="M31" s="77">
        <f t="shared" si="10"/>
        <v>116.23</v>
      </c>
      <c r="N31" s="77">
        <f t="shared" si="10"/>
        <v>466.38</v>
      </c>
      <c r="O31" s="77">
        <f t="shared" si="10"/>
        <v>765.91</v>
      </c>
      <c r="P31" s="77">
        <f t="shared" si="10"/>
        <v>941.55</v>
      </c>
      <c r="Q31" s="77">
        <f t="shared" si="10"/>
        <v>1021.08</v>
      </c>
      <c r="R31" s="77">
        <f t="shared" si="10"/>
        <v>181.85</v>
      </c>
      <c r="S31" s="77">
        <f t="shared" si="10"/>
        <v>497.32</v>
      </c>
      <c r="T31" s="77">
        <f t="shared" si="10"/>
        <v>741.61</v>
      </c>
      <c r="U31" s="77">
        <f t="shared" si="10"/>
        <v>86.67</v>
      </c>
      <c r="V31" s="77">
        <f t="shared" si="10"/>
        <v>130.52000000000001</v>
      </c>
      <c r="W31" s="77">
        <f t="shared" si="10"/>
        <v>3004.52</v>
      </c>
      <c r="X31" s="77">
        <f t="shared" si="10"/>
        <v>308.44</v>
      </c>
      <c r="Y31" s="77">
        <f t="shared" si="10"/>
        <v>788.56999999999994</v>
      </c>
      <c r="Z31" s="77">
        <f t="shared" si="10"/>
        <v>284</v>
      </c>
      <c r="AA31" s="77">
        <f>SUM(AA32:AA35)</f>
        <v>236.41</v>
      </c>
      <c r="AB31" s="78">
        <f>SUM(AB32:AB35)</f>
        <v>62600.36</v>
      </c>
    </row>
    <row r="32" spans="1:28" s="27" customFormat="1" ht="25" customHeight="1">
      <c r="A32" s="93" t="s">
        <v>38</v>
      </c>
      <c r="B32" s="95"/>
      <c r="C32" s="80" t="s">
        <v>40</v>
      </c>
      <c r="D32" s="81">
        <f>SUM(F32:$AB$32)</f>
        <v>16642.269999999997</v>
      </c>
      <c r="E32" s="84"/>
      <c r="F32" s="82">
        <v>2329.04</v>
      </c>
      <c r="G32" s="82">
        <v>3059.91</v>
      </c>
      <c r="H32" s="82">
        <v>2872.64</v>
      </c>
      <c r="I32" s="82">
        <v>1837.32</v>
      </c>
      <c r="J32" s="82">
        <v>579.41</v>
      </c>
      <c r="K32" s="82">
        <v>67.89</v>
      </c>
      <c r="L32" s="82">
        <v>184.05</v>
      </c>
      <c r="M32" s="82">
        <v>4.2300000000000004</v>
      </c>
      <c r="N32" s="82">
        <v>466.38</v>
      </c>
      <c r="O32" s="82">
        <v>709.91</v>
      </c>
      <c r="P32" s="82">
        <v>885.55</v>
      </c>
      <c r="Q32" s="82">
        <v>1021.08</v>
      </c>
      <c r="R32" s="82">
        <v>125.85</v>
      </c>
      <c r="S32" s="82">
        <v>469.32</v>
      </c>
      <c r="T32" s="82">
        <v>461.61</v>
      </c>
      <c r="U32" s="82">
        <v>2.67</v>
      </c>
      <c r="V32" s="82">
        <v>130.52000000000001</v>
      </c>
      <c r="W32" s="82">
        <v>60.81</v>
      </c>
      <c r="X32" s="82">
        <v>224.44</v>
      </c>
      <c r="Y32" s="82">
        <v>256.57</v>
      </c>
      <c r="Z32" s="82">
        <v>144</v>
      </c>
      <c r="AA32" s="82">
        <v>208.41</v>
      </c>
      <c r="AB32" s="83">
        <v>540.66</v>
      </c>
    </row>
    <row r="33" spans="1:28" s="27" customFormat="1" ht="25" customHeight="1">
      <c r="A33" s="93" t="s">
        <v>38</v>
      </c>
      <c r="B33" s="95"/>
      <c r="C33" s="80" t="s">
        <v>41</v>
      </c>
      <c r="D33" s="81">
        <f>SUM(F33:$AB$33)</f>
        <v>61863.7</v>
      </c>
      <c r="E33" s="84"/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3">
        <v>61863.7</v>
      </c>
    </row>
    <row r="34" spans="1:28" s="27" customFormat="1" ht="25" customHeight="1">
      <c r="A34" s="93" t="s">
        <v>38</v>
      </c>
      <c r="B34" s="95"/>
      <c r="C34" s="80" t="s">
        <v>47</v>
      </c>
      <c r="D34" s="81">
        <f>SUM(F$33:$AB34)</f>
        <v>63879.7</v>
      </c>
      <c r="E34" s="84"/>
      <c r="F34" s="82">
        <v>28</v>
      </c>
      <c r="G34" s="82">
        <v>28</v>
      </c>
      <c r="H34" s="82">
        <v>28</v>
      </c>
      <c r="I34" s="82">
        <v>84</v>
      </c>
      <c r="J34" s="82">
        <v>28</v>
      </c>
      <c r="K34" s="82">
        <v>140</v>
      </c>
      <c r="L34" s="82">
        <v>28</v>
      </c>
      <c r="M34" s="82">
        <v>112</v>
      </c>
      <c r="N34" s="82">
        <v>0</v>
      </c>
      <c r="O34" s="82">
        <v>56</v>
      </c>
      <c r="P34" s="82">
        <v>56</v>
      </c>
      <c r="Q34" s="82">
        <v>0</v>
      </c>
      <c r="R34" s="82">
        <v>56</v>
      </c>
      <c r="S34" s="82">
        <v>28</v>
      </c>
      <c r="T34" s="82">
        <v>280</v>
      </c>
      <c r="U34" s="82">
        <v>84</v>
      </c>
      <c r="V34" s="82">
        <v>0</v>
      </c>
      <c r="W34" s="82">
        <v>0</v>
      </c>
      <c r="X34" s="82">
        <v>84</v>
      </c>
      <c r="Y34" s="82">
        <v>532</v>
      </c>
      <c r="Z34" s="82">
        <v>140</v>
      </c>
      <c r="AA34" s="82">
        <v>28</v>
      </c>
      <c r="AB34" s="83">
        <v>196</v>
      </c>
    </row>
    <row r="35" spans="1:28" s="27" customFormat="1" ht="25" customHeight="1">
      <c r="A35" s="93" t="s">
        <v>38</v>
      </c>
      <c r="B35" s="95"/>
      <c r="C35" s="80" t="s">
        <v>54</v>
      </c>
      <c r="D35" s="81">
        <f>SUM(F35:$AB$35)</f>
        <v>4077.4</v>
      </c>
      <c r="E35" s="84"/>
      <c r="F35" s="82">
        <v>0</v>
      </c>
      <c r="G35" s="82">
        <v>0</v>
      </c>
      <c r="H35" s="82">
        <v>0</v>
      </c>
      <c r="I35" s="82">
        <v>0</v>
      </c>
      <c r="J35" s="82">
        <v>1133.69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2943.71</v>
      </c>
      <c r="X35" s="82">
        <v>0</v>
      </c>
      <c r="Y35" s="82">
        <v>0</v>
      </c>
      <c r="Z35" s="82">
        <v>0</v>
      </c>
      <c r="AA35" s="82">
        <v>0</v>
      </c>
      <c r="AB35" s="83">
        <v>0</v>
      </c>
    </row>
    <row r="36" spans="1:28" s="27" customFormat="1" ht="25" customHeight="1">
      <c r="A36" s="91"/>
      <c r="B36" s="116">
        <v>827</v>
      </c>
      <c r="C36" s="10" t="s">
        <v>44</v>
      </c>
      <c r="D36" s="67">
        <f>SUM(F36:$AB$36)</f>
        <v>499951.01</v>
      </c>
      <c r="E36" s="24"/>
      <c r="F36" s="25">
        <v>16401</v>
      </c>
      <c r="G36" s="25">
        <f>23218.05-2344.05</f>
        <v>20874</v>
      </c>
      <c r="H36" s="25">
        <v>11451.51</v>
      </c>
      <c r="I36" s="25">
        <v>14910</v>
      </c>
      <c r="J36" s="25">
        <v>17892</v>
      </c>
      <c r="K36" s="25">
        <v>0</v>
      </c>
      <c r="L36" s="25">
        <v>20575.8</v>
      </c>
      <c r="M36" s="25">
        <v>5964</v>
      </c>
      <c r="N36" s="25">
        <v>10437</v>
      </c>
      <c r="O36" s="25">
        <v>55529.84</v>
      </c>
      <c r="P36" s="25">
        <v>14910</v>
      </c>
      <c r="Q36" s="25">
        <v>37275</v>
      </c>
      <c r="R36" s="25">
        <v>5964</v>
      </c>
      <c r="S36" s="25">
        <v>0</v>
      </c>
      <c r="T36" s="25">
        <v>33172.5</v>
      </c>
      <c r="U36" s="25">
        <v>35784</v>
      </c>
      <c r="V36" s="25">
        <v>0</v>
      </c>
      <c r="W36" s="25">
        <v>0</v>
      </c>
      <c r="X36" s="25">
        <v>13419</v>
      </c>
      <c r="Y36" s="25">
        <v>46728.36</v>
      </c>
      <c r="Z36" s="25">
        <v>76041</v>
      </c>
      <c r="AA36" s="25">
        <f>29032.31-5176.31</f>
        <v>23856</v>
      </c>
      <c r="AB36" s="26">
        <v>38766</v>
      </c>
    </row>
    <row r="37" spans="1:28" s="27" customFormat="1" ht="25" customHeight="1">
      <c r="A37" s="91"/>
      <c r="B37" s="116">
        <v>824</v>
      </c>
      <c r="C37" s="10" t="s">
        <v>39</v>
      </c>
      <c r="D37" s="67">
        <f>SUM(F37:$AB$37)</f>
        <v>1344164.55</v>
      </c>
      <c r="E37" s="24"/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6">
        <v>1344164.55</v>
      </c>
    </row>
    <row r="38" spans="1:28" s="27" customFormat="1" ht="25" customHeight="1">
      <c r="A38" s="91"/>
      <c r="B38" s="116">
        <v>807</v>
      </c>
      <c r="C38" s="10" t="s">
        <v>42</v>
      </c>
      <c r="D38" s="67">
        <f>SUM(F38:$AB$38)</f>
        <v>1595135.4600000002</v>
      </c>
      <c r="E38" s="24"/>
      <c r="F38" s="25">
        <v>245615.31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87384.72</v>
      </c>
      <c r="N38" s="25">
        <v>106466.71</v>
      </c>
      <c r="O38" s="25">
        <v>0</v>
      </c>
      <c r="P38" s="25">
        <v>0</v>
      </c>
      <c r="Q38" s="25">
        <v>0</v>
      </c>
      <c r="R38" s="25">
        <f>237472.64</f>
        <v>237472.64000000001</v>
      </c>
      <c r="S38" s="25">
        <v>0</v>
      </c>
      <c r="T38" s="25">
        <v>168390.23</v>
      </c>
      <c r="U38" s="25">
        <v>0</v>
      </c>
      <c r="V38" s="25">
        <v>668972.67000000004</v>
      </c>
      <c r="W38" s="25">
        <v>0</v>
      </c>
      <c r="X38" s="25">
        <v>80833.179999999993</v>
      </c>
      <c r="Y38" s="25">
        <v>0</v>
      </c>
      <c r="Z38" s="25">
        <v>0</v>
      </c>
      <c r="AA38" s="25">
        <v>0</v>
      </c>
      <c r="AB38" s="26">
        <v>0</v>
      </c>
    </row>
    <row r="39" spans="1:28" s="27" customFormat="1" ht="25" customHeight="1">
      <c r="A39" s="91"/>
      <c r="B39" s="116">
        <v>814</v>
      </c>
      <c r="C39" s="10" t="s">
        <v>43</v>
      </c>
      <c r="D39" s="67">
        <f>SUM(F39:$AB$39)</f>
        <v>404998.97</v>
      </c>
      <c r="E39" s="24"/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404998.97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6">
        <v>0</v>
      </c>
    </row>
    <row r="40" spans="1:28" s="27" customFormat="1" ht="25" customHeight="1">
      <c r="A40" s="91"/>
      <c r="B40" s="116">
        <v>905</v>
      </c>
      <c r="C40" s="10" t="s">
        <v>36</v>
      </c>
      <c r="D40" s="67">
        <f>SUM(F40:$AB$40)</f>
        <v>4889273.62</v>
      </c>
      <c r="E40" s="24"/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4889273.62</v>
      </c>
      <c r="X40" s="25">
        <v>0</v>
      </c>
      <c r="Y40" s="25">
        <v>0</v>
      </c>
      <c r="Z40" s="25">
        <v>0</v>
      </c>
      <c r="AA40" s="25">
        <v>0</v>
      </c>
      <c r="AB40" s="26">
        <v>0</v>
      </c>
    </row>
    <row r="41" spans="1:28" s="27" customFormat="1" ht="25" customHeight="1" thickBot="1">
      <c r="A41" s="91"/>
      <c r="B41" s="116">
        <v>940</v>
      </c>
      <c r="C41" s="11" t="s">
        <v>37</v>
      </c>
      <c r="D41" s="68">
        <f>SUM(F41:$AB$41)</f>
        <v>182500000</v>
      </c>
      <c r="E41" s="28"/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15000000</v>
      </c>
      <c r="L41" s="29">
        <v>10000000</v>
      </c>
      <c r="M41" s="29">
        <v>35000000</v>
      </c>
      <c r="N41" s="29">
        <v>10000000</v>
      </c>
      <c r="O41" s="29">
        <v>10000000</v>
      </c>
      <c r="P41" s="29">
        <v>15000000</v>
      </c>
      <c r="Q41" s="29">
        <v>0</v>
      </c>
      <c r="R41" s="29">
        <v>35000000</v>
      </c>
      <c r="S41" s="29">
        <v>15000000</v>
      </c>
      <c r="T41" s="29">
        <v>0</v>
      </c>
      <c r="U41" s="29">
        <v>15000000</v>
      </c>
      <c r="V41" s="29">
        <v>0</v>
      </c>
      <c r="W41" s="29">
        <v>16500000</v>
      </c>
      <c r="X41" s="29">
        <v>6000000</v>
      </c>
      <c r="Y41" s="29">
        <v>0</v>
      </c>
      <c r="Z41" s="29">
        <v>0</v>
      </c>
      <c r="AA41" s="29">
        <v>0</v>
      </c>
      <c r="AB41" s="30">
        <v>0</v>
      </c>
    </row>
    <row r="42" spans="1:28" s="100" customFormat="1" ht="25" customHeight="1" thickBot="1">
      <c r="A42" s="101"/>
      <c r="B42" s="118"/>
      <c r="C42" s="99"/>
      <c r="D42" s="102"/>
      <c r="E42" s="102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13"/>
      <c r="AB42" s="113"/>
    </row>
    <row r="43" spans="1:28" s="19" customFormat="1" ht="25" customHeight="1">
      <c r="A43" s="92"/>
      <c r="B43" s="119"/>
      <c r="C43" s="54" t="s">
        <v>12</v>
      </c>
      <c r="D43" s="22">
        <f>SUM(D44:D58)-D45-D46-D48</f>
        <v>567194483.53000009</v>
      </c>
      <c r="E43" s="22"/>
      <c r="F43" s="22">
        <f>SUM(F44:F58)-F45-F46-F48</f>
        <v>22942755.020000003</v>
      </c>
      <c r="G43" s="22">
        <f t="shared" ref="G43:Z43" si="11">SUM(G44:G58)-G45-G46-G48</f>
        <v>19965901.25</v>
      </c>
      <c r="H43" s="22">
        <f t="shared" si="11"/>
        <v>36608376.520000011</v>
      </c>
      <c r="I43" s="22">
        <f t="shared" si="11"/>
        <v>19517839.740000002</v>
      </c>
      <c r="J43" s="22">
        <f t="shared" si="11"/>
        <v>19316822.830000002</v>
      </c>
      <c r="K43" s="22">
        <f t="shared" si="11"/>
        <v>20430797.740000002</v>
      </c>
      <c r="L43" s="22">
        <f t="shared" si="11"/>
        <v>23999715.899999999</v>
      </c>
      <c r="M43" s="22">
        <f t="shared" si="11"/>
        <v>37870047.579999998</v>
      </c>
      <c r="N43" s="22">
        <f t="shared" si="11"/>
        <v>19539818.469999999</v>
      </c>
      <c r="O43" s="22">
        <f t="shared" si="11"/>
        <v>18017645.470000003</v>
      </c>
      <c r="P43" s="22">
        <f t="shared" si="11"/>
        <v>24018857.519999996</v>
      </c>
      <c r="Q43" s="22">
        <f t="shared" si="11"/>
        <v>21583888.440000001</v>
      </c>
      <c r="R43" s="22">
        <f t="shared" si="11"/>
        <v>40349119.359999999</v>
      </c>
      <c r="S43" s="22">
        <f t="shared" si="11"/>
        <v>19466619.810000002</v>
      </c>
      <c r="T43" s="22">
        <f t="shared" si="11"/>
        <v>19547739.259999998</v>
      </c>
      <c r="U43" s="22">
        <f t="shared" si="11"/>
        <v>19356217.460000005</v>
      </c>
      <c r="V43" s="22">
        <f t="shared" si="11"/>
        <v>20387350.210000001</v>
      </c>
      <c r="W43" s="22">
        <f t="shared" si="11"/>
        <v>37260452.189999998</v>
      </c>
      <c r="X43" s="22">
        <f t="shared" si="11"/>
        <v>19982487.57</v>
      </c>
      <c r="Y43" s="22">
        <f t="shared" si="11"/>
        <v>21918105.669999994</v>
      </c>
      <c r="Z43" s="22">
        <f t="shared" si="11"/>
        <v>25716368.600000001</v>
      </c>
      <c r="AA43" s="22">
        <f>SUM(AA44:AA58)-AA45-AA46-AA48</f>
        <v>19411223.909999996</v>
      </c>
      <c r="AB43" s="23">
        <f>SUM(AB44:AB58)-AB45-AB46-AB48</f>
        <v>39986333.010000005</v>
      </c>
    </row>
    <row r="44" spans="1:28" s="27" customFormat="1" ht="25" customHeight="1">
      <c r="A44" s="91"/>
      <c r="B44" s="120">
        <v>735</v>
      </c>
      <c r="C44" s="8" t="s">
        <v>19</v>
      </c>
      <c r="D44" s="20">
        <f>SUM(F44:$AB$44)</f>
        <v>367593729.06</v>
      </c>
      <c r="E44" s="20"/>
      <c r="F44" s="31">
        <v>15009587.24</v>
      </c>
      <c r="G44" s="31">
        <v>13421309.58</v>
      </c>
      <c r="H44" s="31">
        <v>23292484.210000001</v>
      </c>
      <c r="I44" s="31">
        <v>13038508.91</v>
      </c>
      <c r="J44" s="31">
        <v>12980849.810000001</v>
      </c>
      <c r="K44" s="31">
        <v>14077519.460000001</v>
      </c>
      <c r="L44" s="31">
        <v>13419233.810000001</v>
      </c>
      <c r="M44" s="31">
        <v>23578582.649999999</v>
      </c>
      <c r="N44" s="31">
        <v>13319773.34</v>
      </c>
      <c r="O44" s="31">
        <v>13567186.42</v>
      </c>
      <c r="P44" s="31">
        <v>14139224.43</v>
      </c>
      <c r="Q44" s="31">
        <v>15011484.539999999</v>
      </c>
      <c r="R44" s="31">
        <v>25748914.23</v>
      </c>
      <c r="S44" s="31">
        <v>12922720.880000001</v>
      </c>
      <c r="T44" s="31">
        <v>13104385.470000001</v>
      </c>
      <c r="U44" s="31">
        <v>13174916.199999999</v>
      </c>
      <c r="V44" s="31">
        <v>14026595.310000001</v>
      </c>
      <c r="W44" s="31">
        <v>23909950.579999998</v>
      </c>
      <c r="X44" s="31">
        <v>13224980.85</v>
      </c>
      <c r="Y44" s="31">
        <v>14184390.43</v>
      </c>
      <c r="Z44" s="31">
        <v>13826209.09</v>
      </c>
      <c r="AA44" s="31">
        <v>13010238.119999999</v>
      </c>
      <c r="AB44" s="32">
        <f>25604683.5</f>
        <v>25604683.5</v>
      </c>
    </row>
    <row r="45" spans="1:28" s="27" customFormat="1" ht="25" customHeight="1">
      <c r="A45" s="93" t="s">
        <v>38</v>
      </c>
      <c r="B45" s="98"/>
      <c r="C45" s="85" t="s">
        <v>22</v>
      </c>
      <c r="D45" s="81">
        <f>SUM(F45:$AB$45)</f>
        <v>0</v>
      </c>
      <c r="E45" s="84"/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3">
        <v>0</v>
      </c>
    </row>
    <row r="46" spans="1:28" s="27" customFormat="1" ht="25" customHeight="1">
      <c r="A46" s="93" t="s">
        <v>38</v>
      </c>
      <c r="B46" s="98"/>
      <c r="C46" s="85" t="s">
        <v>23</v>
      </c>
      <c r="D46" s="81">
        <f>SUM(F46:$AB$46)</f>
        <v>0</v>
      </c>
      <c r="E46" s="84"/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3">
        <v>0</v>
      </c>
    </row>
    <row r="47" spans="1:28" s="27" customFormat="1" ht="25" customHeight="1">
      <c r="A47" s="91"/>
      <c r="B47" s="119">
        <v>735</v>
      </c>
      <c r="C47" s="8" t="s">
        <v>20</v>
      </c>
      <c r="D47" s="20">
        <f>SUM(F47:$AB$47)</f>
        <v>182061071.65999997</v>
      </c>
      <c r="E47" s="20"/>
      <c r="F47" s="31">
        <f>3201173.62+3127467.64-1505.36</f>
        <v>6327135.8999999994</v>
      </c>
      <c r="G47" s="31">
        <f>3169696.97+3127467.64-1505.36</f>
        <v>6295659.25</v>
      </c>
      <c r="H47" s="31">
        <f>9070437.91+3127467.77-1505.32</f>
        <v>12196400.359999999</v>
      </c>
      <c r="I47" s="31">
        <f>5890225.27+105707.72</f>
        <v>5995932.9899999993</v>
      </c>
      <c r="J47" s="31">
        <f>2977627.58+3279550.21-5.1-3124.42</f>
        <v>6254048.2700000005</v>
      </c>
      <c r="K47" s="31">
        <f>2977357.78+3278599.52-3124.42-780.85</f>
        <v>6252052.0300000003</v>
      </c>
      <c r="L47" s="31">
        <f>2894790.48+3278599.52-3124.42-780.85</f>
        <v>6169484.7300000004</v>
      </c>
      <c r="M47" s="31">
        <f>10392809.38+3278599.88-3124.45-780.86</f>
        <v>13667503.950000003</v>
      </c>
      <c r="N47" s="31">
        <f>6089574.26+87882.84</f>
        <v>6177457.0999999996</v>
      </c>
      <c r="O47" s="31">
        <f>3702140.61+2752265.1-2430.99</f>
        <v>6451974.7199999997</v>
      </c>
      <c r="P47" s="31">
        <f>3777420.12+2750835.13-2808.64</f>
        <v>6525446.6100000003</v>
      </c>
      <c r="Q47" s="31">
        <f>3771466.17+2750835.13-2808.64</f>
        <v>6519492.6600000001</v>
      </c>
      <c r="R47" s="31">
        <f>10734565.81+2750836.52-2180.98-250</f>
        <v>13482971.35</v>
      </c>
      <c r="S47" s="31">
        <f>5854879.78+89738.16</f>
        <v>5944617.9400000004</v>
      </c>
      <c r="T47" s="31">
        <f>2937285.47+3223512.74-4064.6</f>
        <v>6156733.6100000013</v>
      </c>
      <c r="U47" s="31">
        <f>2874691.66+3222766.54-4064.6</f>
        <v>6093393.6000000006</v>
      </c>
      <c r="V47" s="31">
        <f>2915235.6+3222766.54-3615.54</f>
        <v>6134386.6000000006</v>
      </c>
      <c r="W47" s="31">
        <f>9454271.19+3222767.98-3615.53</f>
        <v>12673423.640000001</v>
      </c>
      <c r="X47" s="31">
        <f>5926192.88+85260.87</f>
        <v>6011453.75</v>
      </c>
      <c r="Y47" s="31">
        <f>4680037.71+3016486.85-1.22-10128.05</f>
        <v>7686395.290000001</v>
      </c>
      <c r="Z47" s="31">
        <f>3512990.44+3255559.99+3015229.01-10128.05-826.45</f>
        <v>9772824.9399999995</v>
      </c>
      <c r="AA47" s="31">
        <f>3277288.99+3015229.01-3072.24-483.15</f>
        <v>6288962.6099999994</v>
      </c>
      <c r="AB47" s="32">
        <f>9971645.22+3015229.88-3072.19-483.15</f>
        <v>12983319.760000002</v>
      </c>
    </row>
    <row r="48" spans="1:28" s="27" customFormat="1" ht="25" customHeight="1">
      <c r="A48" s="93" t="s">
        <v>38</v>
      </c>
      <c r="B48" s="98"/>
      <c r="C48" s="85" t="s">
        <v>24</v>
      </c>
      <c r="D48" s="81">
        <f>SUM(F48:$AB$48)</f>
        <v>58751706.769999988</v>
      </c>
      <c r="E48" s="84"/>
      <c r="F48" s="82">
        <f>3127467.64-1505.36</f>
        <v>3125962.2800000003</v>
      </c>
      <c r="G48" s="82">
        <f>3127467.64-1505.36</f>
        <v>3125962.2800000003</v>
      </c>
      <c r="H48" s="82">
        <f>3127467.77-1505.32</f>
        <v>3125962.45</v>
      </c>
      <c r="I48" s="82">
        <v>105707.72</v>
      </c>
      <c r="J48" s="82">
        <f>3279550.21-5.1-3124.42</f>
        <v>3276420.69</v>
      </c>
      <c r="K48" s="82">
        <f>3278599.52-3124.42-780.85</f>
        <v>3274694.25</v>
      </c>
      <c r="L48" s="82">
        <f>3278599.52-3124.42-780.85</f>
        <v>3274694.25</v>
      </c>
      <c r="M48" s="82">
        <f>3278599.88-3124.45-780.86</f>
        <v>3274694.57</v>
      </c>
      <c r="N48" s="82">
        <v>87882.84</v>
      </c>
      <c r="O48" s="82">
        <f>2752265.1-2430.99</f>
        <v>2749834.11</v>
      </c>
      <c r="P48" s="82">
        <f>2750835.13-2808.64</f>
        <v>2748026.4899999998</v>
      </c>
      <c r="Q48" s="82">
        <f>2750835.13-2808.64</f>
        <v>2748026.4899999998</v>
      </c>
      <c r="R48" s="82">
        <f>2750836.52-2180.98-250</f>
        <v>2748405.54</v>
      </c>
      <c r="S48" s="82">
        <v>89738.16</v>
      </c>
      <c r="T48" s="82">
        <f>3223512.74-4064.6</f>
        <v>3219448.14</v>
      </c>
      <c r="U48" s="82">
        <f>3222766.54-4064.6</f>
        <v>3218701.94</v>
      </c>
      <c r="V48" s="82">
        <f>3222766.54-3615.54</f>
        <v>3219151</v>
      </c>
      <c r="W48" s="82">
        <f>3222767.98-3615.53</f>
        <v>3219152.45</v>
      </c>
      <c r="X48" s="82">
        <v>85260.87</v>
      </c>
      <c r="Y48" s="82">
        <f>3016486.85-1.22-10128.05</f>
        <v>3006357.58</v>
      </c>
      <c r="Z48" s="82">
        <f>3015229.01-10128.05-826.45</f>
        <v>3004274.51</v>
      </c>
      <c r="AA48" s="82">
        <f>3015229.01-3072.24-483.15</f>
        <v>3011673.6199999996</v>
      </c>
      <c r="AB48" s="83">
        <f>3015229.88-3072.19-483.15</f>
        <v>3011674.54</v>
      </c>
    </row>
    <row r="49" spans="1:28" s="27" customFormat="1" ht="25" customHeight="1">
      <c r="A49" s="91"/>
      <c r="B49" s="119">
        <v>723</v>
      </c>
      <c r="C49" s="8" t="s">
        <v>4</v>
      </c>
      <c r="D49" s="20">
        <f>SUM(F49:$AB$49)</f>
        <v>126683.81</v>
      </c>
      <c r="E49" s="20"/>
      <c r="F49" s="25">
        <v>16161.94</v>
      </c>
      <c r="G49" s="25">
        <v>3546.78</v>
      </c>
      <c r="H49" s="25">
        <v>10640.34</v>
      </c>
      <c r="I49" s="25">
        <v>3546.78</v>
      </c>
      <c r="J49" s="25">
        <v>3547</v>
      </c>
      <c r="K49" s="25">
        <v>3432.39</v>
      </c>
      <c r="L49" s="25">
        <v>3432.39</v>
      </c>
      <c r="M49" s="25">
        <v>10297.17</v>
      </c>
      <c r="N49" s="25">
        <v>3432.39</v>
      </c>
      <c r="O49" s="25">
        <v>3432</v>
      </c>
      <c r="P49" s="25">
        <v>3432</v>
      </c>
      <c r="Q49" s="25">
        <v>3432.39</v>
      </c>
      <c r="R49" s="25">
        <v>10297.17</v>
      </c>
      <c r="S49" s="25">
        <v>3432</v>
      </c>
      <c r="T49" s="25">
        <v>3432.39</v>
      </c>
      <c r="U49" s="25">
        <v>3432.39</v>
      </c>
      <c r="V49" s="25">
        <v>3432.39</v>
      </c>
      <c r="W49" s="25">
        <v>10297.17</v>
      </c>
      <c r="X49" s="25">
        <v>3432.39</v>
      </c>
      <c r="Y49" s="25">
        <v>3432.39</v>
      </c>
      <c r="Z49" s="25">
        <v>3432.39</v>
      </c>
      <c r="AA49" s="31">
        <v>3432.39</v>
      </c>
      <c r="AB49" s="32">
        <v>10297.17</v>
      </c>
    </row>
    <row r="50" spans="1:28" s="27" customFormat="1" ht="25" customHeight="1">
      <c r="A50" s="91"/>
      <c r="B50" s="119" t="s">
        <v>61</v>
      </c>
      <c r="C50" s="10" t="s">
        <v>5</v>
      </c>
      <c r="D50" s="67">
        <f>SUM(F50:$AB$50)</f>
        <v>5771936.96</v>
      </c>
      <c r="E50" s="24"/>
      <c r="F50" s="25">
        <v>23750</v>
      </c>
      <c r="G50" s="25">
        <v>158750</v>
      </c>
      <c r="H50" s="25">
        <f>818705.09-34000</f>
        <v>784705.09</v>
      </c>
      <c r="I50" s="25">
        <v>6750</v>
      </c>
      <c r="J50" s="25">
        <v>6750</v>
      </c>
      <c r="K50" s="25">
        <v>6750</v>
      </c>
      <c r="L50" s="25">
        <v>6750</v>
      </c>
      <c r="M50" s="25">
        <v>564926.57999999996</v>
      </c>
      <c r="N50" s="25">
        <v>8750</v>
      </c>
      <c r="O50" s="25">
        <f>6500-1250</f>
        <v>5250</v>
      </c>
      <c r="P50" s="25">
        <v>6500</v>
      </c>
      <c r="Q50" s="25">
        <v>6500</v>
      </c>
      <c r="R50" s="25">
        <f>663613.24-250</f>
        <v>663363.24</v>
      </c>
      <c r="S50" s="25">
        <v>6250</v>
      </c>
      <c r="T50" s="25">
        <v>6250</v>
      </c>
      <c r="U50" s="25">
        <v>6250</v>
      </c>
      <c r="V50" s="25">
        <v>6250</v>
      </c>
      <c r="W50" s="25">
        <v>626845.48</v>
      </c>
      <c r="X50" s="25">
        <v>500</v>
      </c>
      <c r="Y50" s="25">
        <v>500</v>
      </c>
      <c r="Z50" s="25">
        <v>1874008.15</v>
      </c>
      <c r="AA50" s="25">
        <v>500</v>
      </c>
      <c r="AB50" s="26">
        <v>995088.42</v>
      </c>
    </row>
    <row r="51" spans="1:28" s="27" customFormat="1" ht="25" customHeight="1">
      <c r="A51" s="91"/>
      <c r="B51" s="119">
        <v>717</v>
      </c>
      <c r="C51" s="8" t="s">
        <v>6</v>
      </c>
      <c r="D51" s="20">
        <f>SUM(F51:$AB$51)</f>
        <v>3014143.05</v>
      </c>
      <c r="E51" s="2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3014143.05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2">
        <v>0</v>
      </c>
    </row>
    <row r="52" spans="1:28" s="27" customFormat="1" ht="25" customHeight="1">
      <c r="A52" s="91"/>
      <c r="B52" s="119">
        <v>727</v>
      </c>
      <c r="C52" s="8" t="s">
        <v>21</v>
      </c>
      <c r="D52" s="20">
        <f>SUM(F52:$AB$52)</f>
        <v>515403.69000000006</v>
      </c>
      <c r="E52" s="20"/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147775.88+24465.06+1122.94+25546.77+218.23</f>
        <v>199128.88</v>
      </c>
      <c r="Q52" s="31">
        <v>0</v>
      </c>
      <c r="R52" s="31">
        <v>56272.32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55900.09</v>
      </c>
      <c r="AB52" s="32">
        <f>20967.64+158792.54+24342.22</f>
        <v>204102.39999999999</v>
      </c>
    </row>
    <row r="53" spans="1:28" s="27" customFormat="1" ht="25" customHeight="1">
      <c r="A53" s="91"/>
      <c r="B53" s="119">
        <v>715</v>
      </c>
      <c r="C53" s="10" t="s">
        <v>13</v>
      </c>
      <c r="D53" s="67">
        <f>SUM(F53:$AB$53)</f>
        <v>1688606.0900000003</v>
      </c>
      <c r="E53" s="24"/>
      <c r="F53" s="25">
        <v>107397.21</v>
      </c>
      <c r="G53" s="25">
        <v>0</v>
      </c>
      <c r="H53" s="25">
        <v>243456.95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86616.82</v>
      </c>
      <c r="P53" s="25">
        <v>105531.13</v>
      </c>
      <c r="Q53" s="25">
        <v>0</v>
      </c>
      <c r="R53" s="25">
        <v>0</v>
      </c>
      <c r="S53" s="25">
        <v>0</v>
      </c>
      <c r="T53" s="25">
        <v>235483.74</v>
      </c>
      <c r="U53" s="25">
        <v>0</v>
      </c>
      <c r="V53" s="25">
        <v>166903.35</v>
      </c>
      <c r="W53" s="25">
        <v>0</v>
      </c>
      <c r="X53" s="25">
        <f>663094.04</f>
        <v>663094.04</v>
      </c>
      <c r="Y53" s="25">
        <v>0</v>
      </c>
      <c r="Z53" s="25">
        <v>80122.850000000006</v>
      </c>
      <c r="AA53" s="25">
        <v>0</v>
      </c>
      <c r="AB53" s="26">
        <v>0</v>
      </c>
    </row>
    <row r="54" spans="1:28" s="27" customFormat="1" ht="25" customHeight="1">
      <c r="A54" s="91"/>
      <c r="B54" s="119" t="s">
        <v>32</v>
      </c>
      <c r="C54" s="10" t="s">
        <v>1</v>
      </c>
      <c r="D54" s="67">
        <f>SUM(F54:$AB$54)</f>
        <v>1249522.02</v>
      </c>
      <c r="E54" s="24"/>
      <c r="F54" s="25">
        <f>80928.49+9249.74+765.18-1</f>
        <v>90942.41</v>
      </c>
      <c r="G54" s="25">
        <f>78664.93+4527.86+1051.85</f>
        <v>84244.64</v>
      </c>
      <c r="H54" s="25">
        <f>71759.07+2989.87+1350.51</f>
        <v>76099.45</v>
      </c>
      <c r="I54" s="25">
        <f>61975.01+1944.56+863.28</f>
        <v>64782.85</v>
      </c>
      <c r="J54" s="25">
        <f>48613.56+1844.28+761.91</f>
        <v>51219.75</v>
      </c>
      <c r="K54" s="25">
        <f>85154.01+1757.08+1474.77</f>
        <v>88385.86</v>
      </c>
      <c r="L54" s="25">
        <f>57099.42+1299.28+955.93</f>
        <v>59354.63</v>
      </c>
      <c r="M54" s="25">
        <f>44457.9+1039.86+635.47</f>
        <v>46133.23</v>
      </c>
      <c r="N54" s="25">
        <f>39621.66+844.75+633.29</f>
        <v>41099.700000000004</v>
      </c>
      <c r="O54" s="25">
        <f>33722.24+1038.77+437.09</f>
        <v>35198.099999999991</v>
      </c>
      <c r="P54" s="25">
        <f>63600+1287.29+743.38</f>
        <v>65630.67</v>
      </c>
      <c r="Q54" s="25">
        <f>38789.14+1091.09+455.62</f>
        <v>40335.85</v>
      </c>
      <c r="R54" s="25">
        <f>36198.38+972.28+513.39</f>
        <v>37684.049999999996</v>
      </c>
      <c r="S54" s="25">
        <f>34880.43+821.86+395.67+1</f>
        <v>36098.959999999999</v>
      </c>
      <c r="T54" s="25">
        <f>31481.5+983.18+308.47-1</f>
        <v>32772.15</v>
      </c>
      <c r="U54" s="25">
        <f>67433.6+1472.59+761.91</f>
        <v>69668.100000000006</v>
      </c>
      <c r="V54" s="25">
        <f>44207.12+1117.25+391.31</f>
        <v>45715.68</v>
      </c>
      <c r="W54" s="25">
        <f>35442.84+1421.36+401.12</f>
        <v>37265.32</v>
      </c>
      <c r="X54" s="25">
        <f>33598.9+1618.65+329.18</f>
        <v>35546.730000000003</v>
      </c>
      <c r="Y54" s="25">
        <f>33308.49+3230.76+282.31</f>
        <v>36821.56</v>
      </c>
      <c r="Z54" s="25">
        <f>68683.33+6928.04+623.48</f>
        <v>76234.849999999991</v>
      </c>
      <c r="AA54" s="25">
        <f>43411.23+5834.77+469.7</f>
        <v>49715.7</v>
      </c>
      <c r="AB54" s="26">
        <f>41597.96+6547.63+426.19</f>
        <v>48571.78</v>
      </c>
    </row>
    <row r="55" spans="1:28" s="27" customFormat="1" ht="25" customHeight="1">
      <c r="A55" s="91"/>
      <c r="B55" s="119" t="s">
        <v>46</v>
      </c>
      <c r="C55" s="10" t="s">
        <v>64</v>
      </c>
      <c r="D55" s="67">
        <f>SUM(F55:$AB$55)</f>
        <v>2310864.1399999997</v>
      </c>
      <c r="E55" s="24"/>
      <c r="F55" s="25">
        <f>2571+764.05</f>
        <v>3335.05</v>
      </c>
      <c r="G55" s="25">
        <v>2391</v>
      </c>
      <c r="H55" s="25">
        <f>1845+2158.36</f>
        <v>4003.36</v>
      </c>
      <c r="I55" s="25">
        <v>2337</v>
      </c>
      <c r="J55" s="25">
        <v>6408</v>
      </c>
      <c r="K55" s="25">
        <v>2658</v>
      </c>
      <c r="L55" s="25">
        <v>2397</v>
      </c>
      <c r="M55" s="25">
        <v>2604</v>
      </c>
      <c r="N55" s="25">
        <v>2586</v>
      </c>
      <c r="O55" s="25">
        <f>711574.23+1126633.11+28829.67+8431.19+6219+767.9+132.31</f>
        <v>1882587.41</v>
      </c>
      <c r="P55" s="25">
        <f>2580+935.58</f>
        <v>3515.58</v>
      </c>
      <c r="Q55" s="25">
        <v>2643</v>
      </c>
      <c r="R55" s="123">
        <f>2529+342957+420+6+432+3273</f>
        <v>349617</v>
      </c>
      <c r="S55" s="25">
        <v>2460</v>
      </c>
      <c r="T55" s="25">
        <f>6393+300+1988.9</f>
        <v>8681.9</v>
      </c>
      <c r="U55" s="25">
        <v>2820</v>
      </c>
      <c r="V55" s="25">
        <f>2580+1486.88</f>
        <v>4066.88</v>
      </c>
      <c r="W55" s="25">
        <v>2670</v>
      </c>
      <c r="X55" s="25">
        <f>2451+5878.63</f>
        <v>8329.630000000001</v>
      </c>
      <c r="Y55" s="25">
        <v>6456</v>
      </c>
      <c r="Z55" s="25">
        <f>2826+710.33</f>
        <v>3536.33</v>
      </c>
      <c r="AA55" s="25">
        <v>2475</v>
      </c>
      <c r="AB55" s="26">
        <v>2286</v>
      </c>
    </row>
    <row r="56" spans="1:28" s="27" customFormat="1" ht="25" customHeight="1">
      <c r="A56" s="91"/>
      <c r="B56" s="119">
        <v>734</v>
      </c>
      <c r="C56" s="8" t="s">
        <v>2</v>
      </c>
      <c r="D56" s="63">
        <f>SUM(F56:$AB$56)</f>
        <v>892021.24000000011</v>
      </c>
      <c r="E56" s="44"/>
      <c r="F56" s="31">
        <v>0</v>
      </c>
      <c r="G56" s="31">
        <v>0</v>
      </c>
      <c r="H56" s="31">
        <v>0</v>
      </c>
      <c r="I56" s="31">
        <v>405981.21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486040.03000000009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2">
        <v>0</v>
      </c>
    </row>
    <row r="57" spans="1:28" s="27" customFormat="1" ht="25" customHeight="1">
      <c r="A57" s="91"/>
      <c r="B57" s="119" t="s">
        <v>65</v>
      </c>
      <c r="C57" s="10" t="s">
        <v>14</v>
      </c>
      <c r="D57" s="67">
        <f>SUM(F57:$AB$57)</f>
        <v>1629654.8599999996</v>
      </c>
      <c r="E57" s="24"/>
      <c r="F57" s="25">
        <f>870783.69+451288.91+42372.67</f>
        <v>1364445.2699999998</v>
      </c>
      <c r="G57" s="25">
        <v>0</v>
      </c>
      <c r="H57" s="25">
        <f>514.76+72</f>
        <v>586.76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f>579.94+140</f>
        <v>719.94</v>
      </c>
      <c r="O57" s="25">
        <v>0</v>
      </c>
      <c r="P57" s="25">
        <v>4921.5600000000004</v>
      </c>
      <c r="Q57" s="25">
        <v>0</v>
      </c>
      <c r="R57" s="25">
        <v>0</v>
      </c>
      <c r="S57" s="25">
        <v>0</v>
      </c>
      <c r="T57" s="25">
        <v>0</v>
      </c>
      <c r="U57" s="25">
        <f>5382.17+355</f>
        <v>5737.17</v>
      </c>
      <c r="V57" s="25">
        <v>0</v>
      </c>
      <c r="W57" s="25">
        <v>0</v>
      </c>
      <c r="X57" s="25">
        <v>25150.18</v>
      </c>
      <c r="Y57" s="25">
        <v>110</v>
      </c>
      <c r="Z57" s="25">
        <v>0</v>
      </c>
      <c r="AA57" s="25">
        <v>0</v>
      </c>
      <c r="AB57" s="26">
        <v>227983.98</v>
      </c>
    </row>
    <row r="58" spans="1:28" s="27" customFormat="1" ht="25" customHeight="1" thickBot="1">
      <c r="A58" s="91"/>
      <c r="B58" s="119"/>
      <c r="C58" s="7" t="s">
        <v>15</v>
      </c>
      <c r="D58" s="62">
        <f>SUM(F58:$AB$58)</f>
        <v>340846.94999999984</v>
      </c>
      <c r="E58" s="42"/>
      <c r="F58" s="37">
        <v>0</v>
      </c>
      <c r="G58" s="37">
        <v>0</v>
      </c>
      <c r="H58" s="37">
        <v>0</v>
      </c>
      <c r="I58" s="37">
        <v>0</v>
      </c>
      <c r="J58" s="37">
        <v>14000</v>
      </c>
      <c r="K58" s="37">
        <v>0</v>
      </c>
      <c r="L58" s="37">
        <f>4063216.39+275846.95</f>
        <v>4339063.34</v>
      </c>
      <c r="M58" s="37">
        <v>0</v>
      </c>
      <c r="N58" s="37">
        <v>-14000</v>
      </c>
      <c r="O58" s="37">
        <v>-4014600</v>
      </c>
      <c r="P58" s="37">
        <v>-48616.39</v>
      </c>
      <c r="Q58" s="37">
        <v>0</v>
      </c>
      <c r="R58" s="37">
        <v>0</v>
      </c>
      <c r="S58" s="37">
        <v>65000</v>
      </c>
      <c r="T58" s="37">
        <v>0</v>
      </c>
      <c r="U58" s="37">
        <v>0</v>
      </c>
      <c r="V58" s="37">
        <v>0</v>
      </c>
      <c r="W58" s="37">
        <v>0</v>
      </c>
      <c r="X58" s="37">
        <v>10000</v>
      </c>
      <c r="Y58" s="37">
        <v>0</v>
      </c>
      <c r="Z58" s="37">
        <v>80000</v>
      </c>
      <c r="AA58" s="37">
        <v>0</v>
      </c>
      <c r="AB58" s="38">
        <f>-10000-80000</f>
        <v>-90000</v>
      </c>
    </row>
    <row r="59" spans="1:28" s="13" customFormat="1" ht="25" customHeight="1" thickBot="1">
      <c r="A59" s="1"/>
      <c r="B59" s="116"/>
      <c r="C59" s="5"/>
      <c r="D59" s="6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18"/>
      <c r="Y59" s="18"/>
      <c r="Z59" s="18"/>
      <c r="AA59" s="18"/>
      <c r="AB59" s="18"/>
    </row>
    <row r="60" spans="1:28" s="19" customFormat="1" ht="25" customHeight="1">
      <c r="A60" s="92"/>
      <c r="B60" s="116"/>
      <c r="C60" s="54" t="s">
        <v>9</v>
      </c>
      <c r="D60" s="22">
        <f>SUM(D61:D75)-D62-D63-D65</f>
        <v>567194483.53000009</v>
      </c>
      <c r="E60" s="22"/>
      <c r="F60" s="22">
        <f>SUM(F61:F75)-F62-F63-F65</f>
        <v>22942755.020000003</v>
      </c>
      <c r="G60" s="22">
        <f t="shared" ref="G60:Z60" si="12">SUM(G61:G75)-G62-G63-G65</f>
        <v>19965901.25</v>
      </c>
      <c r="H60" s="22">
        <f t="shared" si="12"/>
        <v>36608376.520000011</v>
      </c>
      <c r="I60" s="22">
        <f t="shared" si="12"/>
        <v>19517839.740000002</v>
      </c>
      <c r="J60" s="22">
        <f t="shared" si="12"/>
        <v>19316822.830000002</v>
      </c>
      <c r="K60" s="22">
        <f t="shared" si="12"/>
        <v>20430797.740000002</v>
      </c>
      <c r="L60" s="22">
        <f t="shared" si="12"/>
        <v>23999715.899999999</v>
      </c>
      <c r="M60" s="22">
        <f t="shared" si="12"/>
        <v>37870047.579999998</v>
      </c>
      <c r="N60" s="22">
        <f t="shared" si="12"/>
        <v>19539818.469999999</v>
      </c>
      <c r="O60" s="22">
        <f t="shared" si="12"/>
        <v>18017645.470000003</v>
      </c>
      <c r="P60" s="22">
        <f t="shared" si="12"/>
        <v>24018857.519999996</v>
      </c>
      <c r="Q60" s="22">
        <f t="shared" si="12"/>
        <v>21583888.440000001</v>
      </c>
      <c r="R60" s="22">
        <f t="shared" si="12"/>
        <v>40349119.359999999</v>
      </c>
      <c r="S60" s="22">
        <f t="shared" si="12"/>
        <v>19466619.810000002</v>
      </c>
      <c r="T60" s="22">
        <f t="shared" si="12"/>
        <v>19547739.259999998</v>
      </c>
      <c r="U60" s="22">
        <f t="shared" si="12"/>
        <v>19356217.460000005</v>
      </c>
      <c r="V60" s="22">
        <f t="shared" si="12"/>
        <v>20387350.210000001</v>
      </c>
      <c r="W60" s="22">
        <f t="shared" si="12"/>
        <v>37260452.189999998</v>
      </c>
      <c r="X60" s="22">
        <f t="shared" si="12"/>
        <v>19982487.57</v>
      </c>
      <c r="Y60" s="22">
        <f t="shared" si="12"/>
        <v>21918105.669999994</v>
      </c>
      <c r="Z60" s="22">
        <f t="shared" si="12"/>
        <v>25716368.600000001</v>
      </c>
      <c r="AA60" s="22">
        <f>SUM(AA61:AA75)-AA62-AA63-AA65</f>
        <v>19411223.909999996</v>
      </c>
      <c r="AB60" s="23">
        <f>SUM(AB61:AB75)-AB62-AB63-AB65</f>
        <v>39986333.010000005</v>
      </c>
    </row>
    <row r="61" spans="1:28" s="27" customFormat="1" ht="25" customHeight="1">
      <c r="A61" s="56"/>
      <c r="B61" s="121"/>
      <c r="C61" s="8" t="s">
        <v>19</v>
      </c>
      <c r="D61" s="63">
        <v>367593729.06</v>
      </c>
      <c r="E61" s="44"/>
      <c r="F61" s="31">
        <v>15009587.24</v>
      </c>
      <c r="G61" s="31">
        <v>13421309.58</v>
      </c>
      <c r="H61" s="31">
        <v>23292484.210000001</v>
      </c>
      <c r="I61" s="31">
        <v>13038508.91</v>
      </c>
      <c r="J61" s="31">
        <v>12980849.810000001</v>
      </c>
      <c r="K61" s="31">
        <v>14077519.460000001</v>
      </c>
      <c r="L61" s="31">
        <v>13419233.810000001</v>
      </c>
      <c r="M61" s="31">
        <v>23578582.649999999</v>
      </c>
      <c r="N61" s="31">
        <v>13319773.34</v>
      </c>
      <c r="O61" s="31">
        <v>13567186.42</v>
      </c>
      <c r="P61" s="31">
        <v>14139224.43</v>
      </c>
      <c r="Q61" s="31">
        <v>15011484.539999999</v>
      </c>
      <c r="R61" s="31">
        <v>25748914.23</v>
      </c>
      <c r="S61" s="31">
        <v>12922720.880000001</v>
      </c>
      <c r="T61" s="31">
        <v>13104385.470000001</v>
      </c>
      <c r="U61" s="31">
        <v>13174916.199999999</v>
      </c>
      <c r="V61" s="31">
        <v>14026595.310000001</v>
      </c>
      <c r="W61" s="31">
        <v>23909950.579999998</v>
      </c>
      <c r="X61" s="31">
        <v>13224980.85</v>
      </c>
      <c r="Y61" s="31">
        <v>14184390.43</v>
      </c>
      <c r="Z61" s="31">
        <v>13826209.09</v>
      </c>
      <c r="AA61" s="31">
        <v>13010238.119999999</v>
      </c>
      <c r="AB61" s="32">
        <v>25604683.5</v>
      </c>
    </row>
    <row r="62" spans="1:28" s="27" customFormat="1" ht="25" customHeight="1">
      <c r="A62" s="89" t="s">
        <v>38</v>
      </c>
      <c r="B62" s="97"/>
      <c r="C62" s="85" t="s">
        <v>25</v>
      </c>
      <c r="D62" s="81">
        <v>0</v>
      </c>
      <c r="E62" s="84"/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3">
        <v>0</v>
      </c>
    </row>
    <row r="63" spans="1:28" s="27" customFormat="1" ht="25" customHeight="1">
      <c r="A63" s="89" t="s">
        <v>38</v>
      </c>
      <c r="B63" s="94"/>
      <c r="C63" s="85" t="s">
        <v>23</v>
      </c>
      <c r="D63" s="81">
        <v>0</v>
      </c>
      <c r="E63" s="84"/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3">
        <v>0</v>
      </c>
    </row>
    <row r="64" spans="1:28" s="27" customFormat="1" ht="25" customHeight="1">
      <c r="A64" s="56"/>
      <c r="B64" s="121"/>
      <c r="C64" s="8" t="s">
        <v>20</v>
      </c>
      <c r="D64" s="20">
        <v>182061071.65999997</v>
      </c>
      <c r="E64" s="20"/>
      <c r="F64" s="31">
        <v>6327135.8999999994</v>
      </c>
      <c r="G64" s="31">
        <v>6295659.25</v>
      </c>
      <c r="H64" s="31">
        <v>12196400.359999999</v>
      </c>
      <c r="I64" s="31">
        <v>5995932.9899999993</v>
      </c>
      <c r="J64" s="31">
        <v>6254048.2700000005</v>
      </c>
      <c r="K64" s="31">
        <v>6252052.0300000003</v>
      </c>
      <c r="L64" s="31">
        <v>6169484.7300000004</v>
      </c>
      <c r="M64" s="31">
        <v>13667503.950000003</v>
      </c>
      <c r="N64" s="31">
        <v>6177457.0999999996</v>
      </c>
      <c r="O64" s="31">
        <v>6451974.7199999997</v>
      </c>
      <c r="P64" s="31">
        <v>6525446.6100000003</v>
      </c>
      <c r="Q64" s="31">
        <v>6519492.6600000001</v>
      </c>
      <c r="R64" s="31">
        <v>13482971.35</v>
      </c>
      <c r="S64" s="31">
        <v>5944617.9400000004</v>
      </c>
      <c r="T64" s="31">
        <v>6156733.6100000013</v>
      </c>
      <c r="U64" s="31">
        <v>6093393.6000000006</v>
      </c>
      <c r="V64" s="31">
        <v>6134386.6000000006</v>
      </c>
      <c r="W64" s="31">
        <v>12673423.640000001</v>
      </c>
      <c r="X64" s="31">
        <v>6011453.75</v>
      </c>
      <c r="Y64" s="31">
        <v>7686395.290000001</v>
      </c>
      <c r="Z64" s="31">
        <v>9772824.9399999995</v>
      </c>
      <c r="AA64" s="31">
        <v>6288962.6099999994</v>
      </c>
      <c r="AB64" s="32">
        <v>12983319.760000002</v>
      </c>
    </row>
    <row r="65" spans="1:28" s="27" customFormat="1" ht="25" customHeight="1">
      <c r="A65" s="89" t="s">
        <v>38</v>
      </c>
      <c r="B65" s="94"/>
      <c r="C65" s="85" t="s">
        <v>24</v>
      </c>
      <c r="D65" s="81">
        <v>58751706.769999988</v>
      </c>
      <c r="E65" s="84"/>
      <c r="F65" s="82">
        <v>3125962.2800000003</v>
      </c>
      <c r="G65" s="82">
        <v>3125962.2800000003</v>
      </c>
      <c r="H65" s="82">
        <v>3125962.45</v>
      </c>
      <c r="I65" s="82">
        <v>105707.72</v>
      </c>
      <c r="J65" s="82">
        <v>3276420.69</v>
      </c>
      <c r="K65" s="82">
        <v>3274694.25</v>
      </c>
      <c r="L65" s="82">
        <v>3274694.25</v>
      </c>
      <c r="M65" s="82">
        <v>3274694.57</v>
      </c>
      <c r="N65" s="82">
        <v>87882.84</v>
      </c>
      <c r="O65" s="82">
        <v>2749834.11</v>
      </c>
      <c r="P65" s="82">
        <v>2748026.4899999998</v>
      </c>
      <c r="Q65" s="82">
        <v>2748026.4899999998</v>
      </c>
      <c r="R65" s="82">
        <v>2748405.54</v>
      </c>
      <c r="S65" s="82">
        <v>89738.16</v>
      </c>
      <c r="T65" s="82">
        <v>3219448.14</v>
      </c>
      <c r="U65" s="82">
        <v>3218701.94</v>
      </c>
      <c r="V65" s="82">
        <v>3219151</v>
      </c>
      <c r="W65" s="82">
        <v>3219152.45</v>
      </c>
      <c r="X65" s="82">
        <v>85260.87</v>
      </c>
      <c r="Y65" s="82">
        <v>3006357.58</v>
      </c>
      <c r="Z65" s="82">
        <v>3004274.51</v>
      </c>
      <c r="AA65" s="82">
        <v>3011673.6199999996</v>
      </c>
      <c r="AB65" s="83">
        <v>3011674.54</v>
      </c>
    </row>
    <row r="66" spans="1:28" s="27" customFormat="1" ht="25" customHeight="1">
      <c r="A66" s="56"/>
      <c r="B66" s="121"/>
      <c r="C66" s="8" t="s">
        <v>4</v>
      </c>
      <c r="D66" s="63">
        <v>126683.81</v>
      </c>
      <c r="E66" s="44"/>
      <c r="F66" s="31">
        <v>16161.94</v>
      </c>
      <c r="G66" s="31">
        <v>3546.78</v>
      </c>
      <c r="H66" s="31">
        <v>10640.34</v>
      </c>
      <c r="I66" s="31">
        <v>3546.78</v>
      </c>
      <c r="J66" s="31">
        <v>3547</v>
      </c>
      <c r="K66" s="31">
        <v>3432.39</v>
      </c>
      <c r="L66" s="31">
        <v>3432.39</v>
      </c>
      <c r="M66" s="31">
        <v>10297.17</v>
      </c>
      <c r="N66" s="31">
        <v>3432.39</v>
      </c>
      <c r="O66" s="31">
        <v>3432</v>
      </c>
      <c r="P66" s="31">
        <v>3432</v>
      </c>
      <c r="Q66" s="31">
        <v>3432.39</v>
      </c>
      <c r="R66" s="31">
        <v>10297.17</v>
      </c>
      <c r="S66" s="31">
        <v>3432</v>
      </c>
      <c r="T66" s="31">
        <v>3432.39</v>
      </c>
      <c r="U66" s="31">
        <v>3432.39</v>
      </c>
      <c r="V66" s="31">
        <v>3432.39</v>
      </c>
      <c r="W66" s="31">
        <v>10297.17</v>
      </c>
      <c r="X66" s="31">
        <v>3432.39</v>
      </c>
      <c r="Y66" s="31">
        <v>3432.39</v>
      </c>
      <c r="Z66" s="31">
        <v>3432.39</v>
      </c>
      <c r="AA66" s="31">
        <v>3432.39</v>
      </c>
      <c r="AB66" s="32">
        <v>10297.17</v>
      </c>
    </row>
    <row r="67" spans="1:28" s="27" customFormat="1" ht="25" customHeight="1">
      <c r="A67" s="56"/>
      <c r="B67" s="121"/>
      <c r="C67" s="10" t="s">
        <v>5</v>
      </c>
      <c r="D67" s="67">
        <v>5771936.96</v>
      </c>
      <c r="E67" s="24"/>
      <c r="F67" s="25">
        <v>23750</v>
      </c>
      <c r="G67" s="25">
        <v>158750</v>
      </c>
      <c r="H67" s="25">
        <v>784705.09</v>
      </c>
      <c r="I67" s="25">
        <v>6750</v>
      </c>
      <c r="J67" s="25">
        <v>6750</v>
      </c>
      <c r="K67" s="25">
        <v>6750</v>
      </c>
      <c r="L67" s="25">
        <v>6750</v>
      </c>
      <c r="M67" s="25">
        <v>564926.57999999996</v>
      </c>
      <c r="N67" s="25">
        <v>8750</v>
      </c>
      <c r="O67" s="25">
        <v>5250</v>
      </c>
      <c r="P67" s="25">
        <v>6500</v>
      </c>
      <c r="Q67" s="25">
        <v>6500</v>
      </c>
      <c r="R67" s="25">
        <v>663363.24</v>
      </c>
      <c r="S67" s="25">
        <v>6250</v>
      </c>
      <c r="T67" s="25">
        <v>6250</v>
      </c>
      <c r="U67" s="25">
        <v>6250</v>
      </c>
      <c r="V67" s="25">
        <v>6250</v>
      </c>
      <c r="W67" s="25">
        <v>626845.48</v>
      </c>
      <c r="X67" s="25">
        <v>500</v>
      </c>
      <c r="Y67" s="25">
        <v>500</v>
      </c>
      <c r="Z67" s="25">
        <v>1874008.15</v>
      </c>
      <c r="AA67" s="25">
        <v>500</v>
      </c>
      <c r="AB67" s="26">
        <v>995088.42</v>
      </c>
    </row>
    <row r="68" spans="1:28" s="27" customFormat="1" ht="25" customHeight="1">
      <c r="A68" s="56"/>
      <c r="B68" s="121"/>
      <c r="C68" s="8" t="s">
        <v>6</v>
      </c>
      <c r="D68" s="63">
        <v>3014143.05</v>
      </c>
      <c r="E68" s="44"/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3014143.05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2">
        <v>0</v>
      </c>
    </row>
    <row r="69" spans="1:28" s="27" customFormat="1" ht="25" customHeight="1">
      <c r="A69" s="56"/>
      <c r="B69" s="121"/>
      <c r="C69" s="8" t="s">
        <v>21</v>
      </c>
      <c r="D69" s="63">
        <v>515403.69000000006</v>
      </c>
      <c r="E69" s="44"/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199128.88</v>
      </c>
      <c r="Q69" s="31">
        <v>0</v>
      </c>
      <c r="R69" s="31">
        <v>56272.32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55900.09</v>
      </c>
      <c r="AB69" s="32">
        <v>204102.39999999999</v>
      </c>
    </row>
    <row r="70" spans="1:28" s="27" customFormat="1" ht="25" customHeight="1">
      <c r="A70" s="56"/>
      <c r="B70" s="121"/>
      <c r="C70" s="10" t="s">
        <v>13</v>
      </c>
      <c r="D70" s="67">
        <v>1688606.0900000003</v>
      </c>
      <c r="E70" s="24"/>
      <c r="F70" s="25">
        <v>107397.21</v>
      </c>
      <c r="G70" s="25">
        <v>0</v>
      </c>
      <c r="H70" s="25">
        <v>243456.95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86616.82</v>
      </c>
      <c r="P70" s="25">
        <v>105531.13</v>
      </c>
      <c r="Q70" s="25">
        <v>0</v>
      </c>
      <c r="R70" s="25">
        <v>0</v>
      </c>
      <c r="S70" s="25">
        <v>0</v>
      </c>
      <c r="T70" s="25">
        <v>235483.74</v>
      </c>
      <c r="U70" s="25">
        <v>0</v>
      </c>
      <c r="V70" s="25">
        <v>166903.35</v>
      </c>
      <c r="W70" s="25">
        <v>0</v>
      </c>
      <c r="X70" s="25">
        <v>663094.04</v>
      </c>
      <c r="Y70" s="25">
        <v>0</v>
      </c>
      <c r="Z70" s="25">
        <v>80122.850000000006</v>
      </c>
      <c r="AA70" s="25">
        <v>0</v>
      </c>
      <c r="AB70" s="26">
        <v>0</v>
      </c>
    </row>
    <row r="71" spans="1:28" s="27" customFormat="1" ht="25" customHeight="1">
      <c r="A71" s="56"/>
      <c r="B71" s="121"/>
      <c r="C71" s="10" t="s">
        <v>1</v>
      </c>
      <c r="D71" s="67">
        <v>1249522.02</v>
      </c>
      <c r="E71" s="24"/>
      <c r="F71" s="25">
        <v>90942.41</v>
      </c>
      <c r="G71" s="25">
        <v>84244.64</v>
      </c>
      <c r="H71" s="25">
        <v>76099.45</v>
      </c>
      <c r="I71" s="25">
        <v>64782.85</v>
      </c>
      <c r="J71" s="25">
        <v>51219.75</v>
      </c>
      <c r="K71" s="25">
        <v>88385.86</v>
      </c>
      <c r="L71" s="25">
        <v>59354.63</v>
      </c>
      <c r="M71" s="25">
        <v>46133.23</v>
      </c>
      <c r="N71" s="25">
        <v>41099.700000000004</v>
      </c>
      <c r="O71" s="25">
        <v>35198.099999999991</v>
      </c>
      <c r="P71" s="25">
        <v>65630.67</v>
      </c>
      <c r="Q71" s="25">
        <v>40335.85</v>
      </c>
      <c r="R71" s="25">
        <v>37684.049999999996</v>
      </c>
      <c r="S71" s="25">
        <v>36098.959999999999</v>
      </c>
      <c r="T71" s="25">
        <v>32772.15</v>
      </c>
      <c r="U71" s="25">
        <v>69668.100000000006</v>
      </c>
      <c r="V71" s="25">
        <v>45715.68</v>
      </c>
      <c r="W71" s="25">
        <v>37265.32</v>
      </c>
      <c r="X71" s="25">
        <v>35546.730000000003</v>
      </c>
      <c r="Y71" s="25">
        <v>36821.56</v>
      </c>
      <c r="Z71" s="25">
        <v>76234.849999999991</v>
      </c>
      <c r="AA71" s="25">
        <v>49715.7</v>
      </c>
      <c r="AB71" s="26">
        <v>48571.78</v>
      </c>
    </row>
    <row r="72" spans="1:28" s="27" customFormat="1" ht="25" customHeight="1">
      <c r="A72" s="56"/>
      <c r="B72" s="121"/>
      <c r="C72" s="10" t="s">
        <v>45</v>
      </c>
      <c r="D72" s="67">
        <v>2310864.1399999997</v>
      </c>
      <c r="E72" s="24"/>
      <c r="F72" s="25">
        <v>3335.05</v>
      </c>
      <c r="G72" s="25">
        <v>2391</v>
      </c>
      <c r="H72" s="25">
        <v>4003.36</v>
      </c>
      <c r="I72" s="25">
        <v>2337</v>
      </c>
      <c r="J72" s="25">
        <v>6408</v>
      </c>
      <c r="K72" s="25">
        <v>2658</v>
      </c>
      <c r="L72" s="25">
        <v>2397</v>
      </c>
      <c r="M72" s="25">
        <v>2604</v>
      </c>
      <c r="N72" s="25">
        <v>2586</v>
      </c>
      <c r="O72" s="25">
        <v>1882587.41</v>
      </c>
      <c r="P72" s="25">
        <v>3515.58</v>
      </c>
      <c r="Q72" s="25">
        <v>2643</v>
      </c>
      <c r="R72" s="123">
        <v>349617</v>
      </c>
      <c r="S72" s="25">
        <v>2460</v>
      </c>
      <c r="T72" s="25">
        <v>8681.9</v>
      </c>
      <c r="U72" s="25">
        <v>2820</v>
      </c>
      <c r="V72" s="25">
        <v>4066.88</v>
      </c>
      <c r="W72" s="25">
        <v>2670</v>
      </c>
      <c r="X72" s="25">
        <v>8329.630000000001</v>
      </c>
      <c r="Y72" s="25">
        <v>6456</v>
      </c>
      <c r="Z72" s="25">
        <v>3536.33</v>
      </c>
      <c r="AA72" s="25">
        <v>2475</v>
      </c>
      <c r="AB72" s="26">
        <v>2286</v>
      </c>
    </row>
    <row r="73" spans="1:28" s="27" customFormat="1" ht="25" customHeight="1">
      <c r="A73" s="56"/>
      <c r="B73" s="121"/>
      <c r="C73" s="8" t="s">
        <v>2</v>
      </c>
      <c r="D73" s="63">
        <v>892021.24000000011</v>
      </c>
      <c r="E73" s="44"/>
      <c r="F73" s="31">
        <v>0</v>
      </c>
      <c r="G73" s="31">
        <v>0</v>
      </c>
      <c r="H73" s="31">
        <v>0</v>
      </c>
      <c r="I73" s="31">
        <v>405981.21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486040.03000000009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2">
        <v>0</v>
      </c>
    </row>
    <row r="74" spans="1:28" s="27" customFormat="1" ht="25" customHeight="1">
      <c r="A74" s="56"/>
      <c r="B74" s="121"/>
      <c r="C74" s="10" t="s">
        <v>14</v>
      </c>
      <c r="D74" s="67">
        <v>1629654.8599999996</v>
      </c>
      <c r="E74" s="24"/>
      <c r="F74" s="25">
        <v>1364445.2699999998</v>
      </c>
      <c r="G74" s="25">
        <v>0</v>
      </c>
      <c r="H74" s="25">
        <v>586.76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719.94</v>
      </c>
      <c r="O74" s="25">
        <v>0</v>
      </c>
      <c r="P74" s="25">
        <v>4921.5600000000004</v>
      </c>
      <c r="Q74" s="25">
        <v>0</v>
      </c>
      <c r="R74" s="25">
        <v>0</v>
      </c>
      <c r="S74" s="25">
        <v>0</v>
      </c>
      <c r="T74" s="25">
        <v>0</v>
      </c>
      <c r="U74" s="25">
        <v>5737.17</v>
      </c>
      <c r="V74" s="25">
        <v>0</v>
      </c>
      <c r="W74" s="25">
        <v>0</v>
      </c>
      <c r="X74" s="25">
        <v>25150.18</v>
      </c>
      <c r="Y74" s="25">
        <v>110</v>
      </c>
      <c r="Z74" s="25">
        <v>0</v>
      </c>
      <c r="AA74" s="25">
        <v>0</v>
      </c>
      <c r="AB74" s="26">
        <v>227983.98</v>
      </c>
    </row>
    <row r="75" spans="1:28" s="27" customFormat="1" ht="25" customHeight="1" thickBot="1">
      <c r="A75" s="56"/>
      <c r="B75" s="121"/>
      <c r="C75" s="7" t="s">
        <v>15</v>
      </c>
      <c r="D75" s="62">
        <v>340846.94999999984</v>
      </c>
      <c r="E75" s="42"/>
      <c r="F75" s="37">
        <v>0</v>
      </c>
      <c r="G75" s="37">
        <v>0</v>
      </c>
      <c r="H75" s="37">
        <v>0</v>
      </c>
      <c r="I75" s="37">
        <v>0</v>
      </c>
      <c r="J75" s="37">
        <v>14000</v>
      </c>
      <c r="K75" s="37">
        <v>0</v>
      </c>
      <c r="L75" s="37">
        <v>4339063.34</v>
      </c>
      <c r="M75" s="37">
        <v>0</v>
      </c>
      <c r="N75" s="37">
        <v>-14000</v>
      </c>
      <c r="O75" s="37">
        <v>-4014600</v>
      </c>
      <c r="P75" s="37">
        <v>-48616.39</v>
      </c>
      <c r="Q75" s="37">
        <v>0</v>
      </c>
      <c r="R75" s="37">
        <v>0</v>
      </c>
      <c r="S75" s="37">
        <v>65000</v>
      </c>
      <c r="T75" s="37">
        <v>0</v>
      </c>
      <c r="U75" s="37">
        <v>0</v>
      </c>
      <c r="V75" s="37">
        <v>0</v>
      </c>
      <c r="W75" s="37">
        <v>0</v>
      </c>
      <c r="X75" s="37">
        <v>10000</v>
      </c>
      <c r="Y75" s="37">
        <v>0</v>
      </c>
      <c r="Z75" s="37">
        <v>80000</v>
      </c>
      <c r="AA75" s="37">
        <v>0</v>
      </c>
      <c r="AB75" s="38">
        <v>-90000</v>
      </c>
    </row>
    <row r="76" spans="1:28" s="12" customFormat="1" ht="25" customHeight="1" thickBot="1">
      <c r="A76" s="56"/>
      <c r="B76" s="121"/>
      <c r="C76" s="56"/>
      <c r="D76" s="70"/>
      <c r="E76" s="50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6"/>
      <c r="Y76" s="36"/>
      <c r="Z76" s="36"/>
      <c r="AA76" s="36"/>
      <c r="AB76" s="36"/>
    </row>
    <row r="77" spans="1:28" s="19" customFormat="1" ht="25" customHeight="1">
      <c r="A77" s="56"/>
      <c r="B77" s="121"/>
      <c r="C77" s="54" t="s">
        <v>26</v>
      </c>
      <c r="D77" s="22">
        <f>SUM(D78:D86)-D79-D80-D82</f>
        <v>0</v>
      </c>
      <c r="E77" s="22">
        <f>SUM(E78:E86)-E79-E80-E82</f>
        <v>0</v>
      </c>
      <c r="F77" s="22">
        <f>SUM(F78:F86)-F79-F80-F82</f>
        <v>0</v>
      </c>
      <c r="G77" s="22">
        <f t="shared" ref="G77:Z77" si="13">SUM(G78:G86)-G79-G80-G82</f>
        <v>0</v>
      </c>
      <c r="H77" s="22">
        <f t="shared" si="13"/>
        <v>0</v>
      </c>
      <c r="I77" s="22">
        <f t="shared" si="13"/>
        <v>0</v>
      </c>
      <c r="J77" s="22">
        <f t="shared" si="13"/>
        <v>0</v>
      </c>
      <c r="K77" s="22">
        <f t="shared" si="13"/>
        <v>0</v>
      </c>
      <c r="L77" s="22">
        <f t="shared" si="13"/>
        <v>0</v>
      </c>
      <c r="M77" s="22">
        <f t="shared" si="13"/>
        <v>0</v>
      </c>
      <c r="N77" s="22">
        <f t="shared" si="13"/>
        <v>0</v>
      </c>
      <c r="O77" s="22">
        <f t="shared" si="13"/>
        <v>0</v>
      </c>
      <c r="P77" s="22">
        <f t="shared" si="13"/>
        <v>0</v>
      </c>
      <c r="Q77" s="22">
        <f t="shared" si="13"/>
        <v>0</v>
      </c>
      <c r="R77" s="22">
        <f t="shared" si="13"/>
        <v>0</v>
      </c>
      <c r="S77" s="22">
        <f t="shared" si="13"/>
        <v>0</v>
      </c>
      <c r="T77" s="22">
        <f t="shared" si="13"/>
        <v>0</v>
      </c>
      <c r="U77" s="22">
        <f t="shared" si="13"/>
        <v>0</v>
      </c>
      <c r="V77" s="22">
        <f t="shared" si="13"/>
        <v>0</v>
      </c>
      <c r="W77" s="22">
        <f t="shared" si="13"/>
        <v>0</v>
      </c>
      <c r="X77" s="22">
        <f t="shared" si="13"/>
        <v>0</v>
      </c>
      <c r="Y77" s="22">
        <f t="shared" si="13"/>
        <v>0</v>
      </c>
      <c r="Z77" s="22">
        <f t="shared" si="13"/>
        <v>0</v>
      </c>
      <c r="AA77" s="22">
        <f>SUM(AA78:AA86)-AA79-AA80-AA82</f>
        <v>0</v>
      </c>
      <c r="AB77" s="23">
        <f>SUM(AB78:AB86)-AB79-AB80-AB82</f>
        <v>0</v>
      </c>
    </row>
    <row r="78" spans="1:28" s="27" customFormat="1" ht="25" customHeight="1">
      <c r="A78" s="56"/>
      <c r="B78" s="121"/>
      <c r="C78" s="8" t="s">
        <v>19</v>
      </c>
      <c r="D78" s="63">
        <v>0</v>
      </c>
      <c r="E78" s="44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2">
        <v>0</v>
      </c>
    </row>
    <row r="79" spans="1:28" s="27" customFormat="1" ht="25" customHeight="1">
      <c r="A79" s="89" t="s">
        <v>38</v>
      </c>
      <c r="B79" s="97"/>
      <c r="C79" s="85" t="s">
        <v>22</v>
      </c>
      <c r="D79" s="81">
        <v>0</v>
      </c>
      <c r="E79" s="84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3">
        <v>0</v>
      </c>
    </row>
    <row r="80" spans="1:28" s="27" customFormat="1" ht="25" customHeight="1">
      <c r="A80" s="89" t="s">
        <v>38</v>
      </c>
      <c r="B80" s="94"/>
      <c r="C80" s="85" t="s">
        <v>23</v>
      </c>
      <c r="D80" s="81">
        <v>0</v>
      </c>
      <c r="E80" s="84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3">
        <v>0</v>
      </c>
    </row>
    <row r="81" spans="1:28" s="27" customFormat="1" ht="25" customHeight="1">
      <c r="A81" s="56"/>
      <c r="B81" s="121"/>
      <c r="C81" s="8" t="s">
        <v>20</v>
      </c>
      <c r="D81" s="20">
        <v>0</v>
      </c>
      <c r="E81" s="20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2">
        <v>0</v>
      </c>
    </row>
    <row r="82" spans="1:28" s="27" customFormat="1" ht="25" customHeight="1">
      <c r="A82" s="89" t="s">
        <v>38</v>
      </c>
      <c r="B82" s="97"/>
      <c r="C82" s="85" t="s">
        <v>27</v>
      </c>
      <c r="D82" s="81">
        <v>0</v>
      </c>
      <c r="E82" s="84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3">
        <v>0</v>
      </c>
    </row>
    <row r="83" spans="1:28" s="27" customFormat="1" ht="25" customHeight="1">
      <c r="A83" s="56"/>
      <c r="B83" s="121"/>
      <c r="C83" s="8" t="s">
        <v>0</v>
      </c>
      <c r="D83" s="63">
        <v>0</v>
      </c>
      <c r="E83" s="44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2">
        <v>0</v>
      </c>
    </row>
    <row r="84" spans="1:28" s="27" customFormat="1" ht="25" customHeight="1">
      <c r="A84" s="56"/>
      <c r="B84" s="121"/>
      <c r="C84" s="10" t="s">
        <v>5</v>
      </c>
      <c r="D84" s="67">
        <v>0</v>
      </c>
      <c r="E84" s="24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6">
        <v>0</v>
      </c>
    </row>
    <row r="85" spans="1:28" s="27" customFormat="1" ht="25" customHeight="1">
      <c r="A85" s="56"/>
      <c r="B85" s="121"/>
      <c r="C85" s="8" t="s">
        <v>6</v>
      </c>
      <c r="D85" s="63">
        <v>0</v>
      </c>
      <c r="E85" s="44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2">
        <v>0</v>
      </c>
    </row>
    <row r="86" spans="1:28" s="27" customFormat="1" ht="25" customHeight="1" thickBot="1">
      <c r="A86" s="56"/>
      <c r="B86" s="121"/>
      <c r="C86" s="7" t="s">
        <v>21</v>
      </c>
      <c r="D86" s="62">
        <v>0</v>
      </c>
      <c r="E86" s="42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42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8">
        <v>0</v>
      </c>
    </row>
    <row r="87" spans="1:28" s="27" customFormat="1" ht="25" customHeight="1">
      <c r="A87" s="56"/>
      <c r="B87" s="121"/>
      <c r="C87" s="57">
        <f ca="1">NOW()</f>
        <v>41970.658929513891</v>
      </c>
      <c r="D87" s="71"/>
      <c r="E87" s="51"/>
      <c r="F87" s="52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21"/>
      <c r="Y87" s="21"/>
      <c r="Z87" s="21"/>
      <c r="AA87" s="21"/>
      <c r="AB87" s="21"/>
    </row>
    <row r="88" spans="1:28" s="27" customFormat="1" ht="20.05" customHeight="1">
      <c r="A88" s="91"/>
      <c r="B88" s="116"/>
      <c r="C88" s="6"/>
      <c r="D88" s="72"/>
      <c r="Z88" s="16"/>
      <c r="AA88" s="16"/>
      <c r="AB88" s="16"/>
    </row>
    <row r="89" spans="1:28" s="27" customFormat="1" ht="20.05" customHeight="1">
      <c r="A89" s="91"/>
      <c r="B89" s="116"/>
      <c r="C89" s="6"/>
      <c r="D89" s="72"/>
      <c r="Z89" s="16"/>
      <c r="AA89" s="16"/>
      <c r="AB89" s="16"/>
    </row>
    <row r="90" spans="1:28" s="27" customFormat="1" ht="20.05" customHeight="1">
      <c r="A90" s="91"/>
      <c r="B90" s="116"/>
      <c r="C90" s="6"/>
      <c r="D90" s="72"/>
      <c r="Z90" s="16"/>
      <c r="AA90" s="16"/>
      <c r="AB90" s="16"/>
    </row>
    <row r="91" spans="1:28" s="13" customFormat="1" ht="20.05" customHeight="1">
      <c r="A91" s="1"/>
      <c r="B91" s="116"/>
      <c r="C91" s="5"/>
      <c r="D91" s="61"/>
      <c r="Z91" s="19"/>
      <c r="AA91" s="19"/>
      <c r="AB91" s="19"/>
    </row>
    <row r="92" spans="1:28" ht="20.05" customHeight="1">
      <c r="B92" s="116"/>
    </row>
    <row r="93" spans="1:28" ht="20.05" customHeight="1">
      <c r="B93" s="116"/>
    </row>
    <row r="94" spans="1:28" ht="20.05" customHeight="1">
      <c r="B94" s="116"/>
    </row>
    <row r="95" spans="1:28" ht="20.05" customHeight="1">
      <c r="B95" s="116"/>
    </row>
    <row r="96" spans="1:28" ht="20.05" customHeight="1">
      <c r="B96" s="116"/>
    </row>
    <row r="97" spans="2:2" ht="20.05" customHeight="1">
      <c r="B97" s="116"/>
    </row>
    <row r="98" spans="2:2" ht="20.05" customHeight="1">
      <c r="B98" s="116"/>
    </row>
    <row r="99" spans="2:2" ht="20.05" customHeight="1">
      <c r="B99" s="116"/>
    </row>
    <row r="100" spans="2:2" ht="20.05" customHeight="1">
      <c r="B100" s="116"/>
    </row>
    <row r="101" spans="2:2" ht="20.05" customHeight="1">
      <c r="B101" s="116"/>
    </row>
    <row r="102" spans="2:2" ht="20.05" customHeight="1">
      <c r="B102" s="116"/>
    </row>
    <row r="103" spans="2:2" ht="20.05" customHeight="1">
      <c r="B103" s="116"/>
    </row>
    <row r="104" spans="2:2" ht="20.05" customHeight="1">
      <c r="B104" s="116"/>
    </row>
    <row r="105" spans="2:2" ht="20.05" customHeight="1">
      <c r="B105" s="116"/>
    </row>
    <row r="106" spans="2:2" ht="20.05" customHeight="1">
      <c r="B106" s="116"/>
    </row>
    <row r="107" spans="2:2" ht="20.05" customHeight="1">
      <c r="B107" s="116"/>
    </row>
    <row r="108" spans="2:2" ht="20.05" customHeight="1">
      <c r="B108" s="116"/>
    </row>
    <row r="109" spans="2:2" ht="20.05" customHeight="1">
      <c r="B109" s="116"/>
    </row>
    <row r="110" spans="2:2" ht="20.05" customHeight="1">
      <c r="B110" s="116"/>
    </row>
    <row r="111" spans="2:2" ht="20.05" customHeight="1">
      <c r="B111" s="116"/>
    </row>
    <row r="112" spans="2:2" ht="20.05" customHeight="1">
      <c r="B112" s="116"/>
    </row>
    <row r="113" spans="2:2" ht="20.05" customHeight="1">
      <c r="B113" s="116"/>
    </row>
    <row r="114" spans="2:2" ht="20.05" customHeight="1">
      <c r="B114" s="116"/>
    </row>
    <row r="115" spans="2:2" ht="20.05" customHeight="1">
      <c r="B115" s="116"/>
    </row>
    <row r="116" spans="2:2" ht="20.05" customHeight="1">
      <c r="B116" s="116"/>
    </row>
    <row r="117" spans="2:2" ht="20.05" customHeight="1">
      <c r="B117" s="116"/>
    </row>
    <row r="118" spans="2:2" ht="20.05" customHeight="1">
      <c r="B118" s="116"/>
    </row>
    <row r="119" spans="2:2" ht="20.05" customHeight="1">
      <c r="B119" s="116"/>
    </row>
    <row r="120" spans="2:2" ht="20.05" customHeight="1">
      <c r="B120" s="116"/>
    </row>
    <row r="121" spans="2:2" ht="20.05" customHeight="1">
      <c r="B121" s="116"/>
    </row>
    <row r="122" spans="2:2" ht="20.05" customHeight="1">
      <c r="B122" s="116"/>
    </row>
    <row r="123" spans="2:2" ht="20.05" customHeight="1">
      <c r="B123" s="116"/>
    </row>
    <row r="124" spans="2:2" ht="20.05" customHeight="1">
      <c r="B124" s="116"/>
    </row>
    <row r="125" spans="2:2" ht="20.05" customHeight="1">
      <c r="B125" s="116"/>
    </row>
    <row r="126" spans="2:2" ht="20.05" customHeight="1">
      <c r="B126" s="116"/>
    </row>
    <row r="127" spans="2:2" ht="20.05" customHeight="1">
      <c r="B127" s="116"/>
    </row>
    <row r="128" spans="2:2" ht="20.05" customHeight="1">
      <c r="B128" s="116"/>
    </row>
    <row r="129" spans="2:2" ht="20.05" customHeight="1">
      <c r="B129" s="116"/>
    </row>
    <row r="130" spans="2:2" ht="20.05" customHeight="1">
      <c r="B130" s="116"/>
    </row>
    <row r="131" spans="2:2" ht="20.05" customHeight="1">
      <c r="B131" s="116"/>
    </row>
    <row r="132" spans="2:2" ht="20.05" customHeight="1">
      <c r="B132" s="116"/>
    </row>
    <row r="133" spans="2:2" ht="20.05" customHeight="1">
      <c r="B133" s="116"/>
    </row>
    <row r="134" spans="2:2" ht="20.05" customHeight="1">
      <c r="B134" s="96"/>
    </row>
  </sheetData>
  <autoFilter ref="A1:A133"/>
  <pageMargins left="0" right="0" top="0" bottom="0.55118110236220474" header="0" footer="0.39370078740157483"/>
  <pageSetup paperSize="8" scale="43" orientation="landscape" cellComments="asDisplayed" r:id="rId1"/>
  <headerFooter alignWithMargins="0">
    <oddFooter>&amp;L&amp;14&amp;T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Sistema</vt:lpstr>
      <vt:lpstr>Sistema!Area_de_impressao</vt:lpstr>
      <vt:lpstr>Sistema!Titulos_de_impressao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Sptrans</cp:lastModifiedBy>
  <cp:lastPrinted>2014-11-06T17:30:12Z</cp:lastPrinted>
  <dcterms:created xsi:type="dcterms:W3CDTF">2009-02-28T19:26:14Z</dcterms:created>
  <dcterms:modified xsi:type="dcterms:W3CDTF">2014-11-27T17:50:59Z</dcterms:modified>
</cp:coreProperties>
</file>