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<sst xmlns="http://schemas.openxmlformats.org/spreadsheetml/2006/main" count="100" uniqueCount="98">
  <si>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</si>
  <si>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</si>
  <si>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</si>
  <si>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</si>
  <si>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</si>
  <si>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</si>
  <si>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</si>
  <si>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</si>
  <si>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</si>
  <si>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</si>
  <si>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</si>
  <si>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</si>
  <si>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</si>
  <si>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</si>
  <si>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</si>
  <si>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</si>
  <si>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</si>
  <si>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</si>
  <si>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</si>
  <si>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</si>
  <si>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</si>
  <si>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</si>
  <si>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</si>
  <si>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</si>
  <si>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</si>
  <si>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</si>
  <si>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</si>
  <si>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</si>
  <si>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</si>
  <si>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</si>
  <si>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</si>
  <si>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</si>
  <si>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</si>
  <si>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</si>
  <si>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</si>
  <si>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</si>
  <si>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</si>
  <si>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</si>
  <si>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</si>
  <si>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</si>
  <si>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</si>
  <si>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</si>
  <si>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</si>
  <si>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</si>
  <si>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</si>
  <si>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</si>
  <si>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</si>
  <si>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</si>
  <si>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</si>
  <si>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</si>
  <si>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</si>
  <si>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</si>
  <si>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</si>
  <si>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</si>
  <si>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</si>
  <si>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</si>
  <si>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</si>
  <si>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</si>
  <si>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</si>
  <si>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</si>
  <si>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</si>
  <si>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</si>
  <si>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</si>
  <si>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</si>
  <si>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</si>
  <si>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</si>
  <si>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</si>
  <si>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</si>
  <si>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</si>
  <si>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</si>
  <si>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</si>
  <si>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</si>
  <si>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</si>
  <si>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</si>
  <si>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</si>
  <si>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</si>
  <si>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</si>
  <si>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</si>
  <si>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</si>
  <si>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</si>
  <si>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</si>
  <si>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</si>
  <si>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</si>
  <si>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</si>
  <si>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</si>
  <si>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</si>
  <si>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</si>
  <si>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</si>
  <si>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</si>
  <si>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</si>
  <si>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</si>
  <si>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</si>
  <si>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6.2.6. Pagamento por estimativa</t>
  </si>
  <si>
    <t>3. Ponderação dos Fatores de Integração e de Gratuidade  (((1.1. + 1.2.) x 2.1.) + (1.3. x 2.2.))/1.</t>
  </si>
  <si>
    <t>OPERAÇÃO 01/09/14 à 30/09/14 - VENCIMENTO 08/09/14 à  07/10/14</t>
  </si>
  <si>
    <t>9. Tarifa de Remuneração Líquida Por Passageiro (2)</t>
  </si>
  <si>
    <t>6.3. Revisão de Remuneração pelo Transporte Coletivo (1)</t>
  </si>
  <si>
    <t>Nota:  (1) Revisões:
                - de passageiros transportados do período de 06 a 11/08/14, área 8, total de 71.285 passageiros.
                - de passageiros transportados dos dias 20 e 21/08/14, todas as áreas, total de 416.599 passageiros.
                - de passageiros transportados dos dias 14, 15 e 16/09/14, todas as áreas, total de 753.505 passageiros 
                - de passageiros transportados e de fatores de integração e de gratuidade, mês de agosto/2014,  todas as áreas, total de 1.014.739 passageiros.
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</si>
</sst>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  <xf numFmtId="0" fontId="41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21742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221742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39375" y="221742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4" width="19.00390625" style="1" customWidth="1"/>
    <col min="5" max="5" width="17.375" style="1" customWidth="1"/>
    <col min="6" max="13" width="19.00390625" style="1" customWidth="1"/>
    <col min="14" max="14" width="18.50390625" style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1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5" t="s">
        <v>4</v>
      </c>
      <c r="B4" s="65" t="s">
        <v>63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5</v>
      </c>
    </row>
    <row r="5" spans="1:14" ht="42" customHeight="1">
      <c r="A5" s="65"/>
      <c r="B5" s="4" t="s">
        <v>0</v>
      </c>
      <c r="C5" s="4" t="s">
        <v>1</v>
      </c>
      <c r="D5" s="4" t="s">
        <v>50</v>
      </c>
      <c r="E5" s="4" t="s">
        <v>61</v>
      </c>
      <c r="F5" s="4" t="s">
        <v>38</v>
      </c>
      <c r="G5" s="4" t="s">
        <v>40</v>
      </c>
      <c r="H5" s="4" t="s">
        <v>2</v>
      </c>
      <c r="I5" s="4" t="s">
        <v>64</v>
      </c>
      <c r="J5" s="4" t="s">
        <v>64</v>
      </c>
      <c r="K5" s="4" t="s">
        <v>64</v>
      </c>
      <c r="L5" s="4" t="s">
        <v>47</v>
      </c>
      <c r="M5" s="4" t="s">
        <v>51</v>
      </c>
      <c r="N5" s="65"/>
    </row>
    <row r="6" spans="1:14" ht="20.25" customHeight="1">
      <c r="A6" s="65"/>
      <c r="B6" s="3" t="s">
        <v>34</v>
      </c>
      <c r="C6" s="3" t="s">
        <v>35</v>
      </c>
      <c r="D6" s="3" t="s">
        <v>36</v>
      </c>
      <c r="E6" s="3" t="s">
        <v>37</v>
      </c>
      <c r="F6" s="3" t="s">
        <v>39</v>
      </c>
      <c r="G6" s="3" t="s">
        <v>41</v>
      </c>
      <c r="H6" s="3" t="s">
        <v>48</v>
      </c>
      <c r="I6" s="3" t="s">
        <v>42</v>
      </c>
      <c r="J6" s="3" t="s">
        <v>44</v>
      </c>
      <c r="K6" s="3" t="s">
        <v>43</v>
      </c>
      <c r="L6" s="3" t="s">
        <v>45</v>
      </c>
      <c r="M6" s="3" t="s">
        <v>46</v>
      </c>
      <c r="N6" s="65"/>
    </row>
    <row r="7" spans="1:16" ht="18.75" customHeight="1">
      <c r="A7" s="9" t="s">
        <v>6</v>
      </c>
      <c r="B7" s="10">
        <f>B8+B20+B24</f>
        <v>13720045</v>
      </c>
      <c r="C7" s="10">
        <f>C8+C20+C24</f>
        <v>10618452</v>
      </c>
      <c r="D7" s="10">
        <f>D8+D20+D24</f>
        <v>10130319</v>
      </c>
      <c r="E7" s="10">
        <f>E8+E20+E24</f>
        <v>2384368</v>
      </c>
      <c r="F7" s="10">
        <f aca="true" t="shared" si="0" ref="F7:M7">F8+F20+F24</f>
        <v>8323406</v>
      </c>
      <c r="G7" s="10">
        <f t="shared" si="0"/>
        <v>13326657</v>
      </c>
      <c r="H7" s="10">
        <f t="shared" si="0"/>
        <v>13164808</v>
      </c>
      <c r="I7" s="10">
        <f t="shared" si="0"/>
        <v>11535274</v>
      </c>
      <c r="J7" s="10">
        <f t="shared" si="0"/>
        <v>8468959</v>
      </c>
      <c r="K7" s="10">
        <f t="shared" si="0"/>
        <v>10423217</v>
      </c>
      <c r="L7" s="10">
        <f t="shared" si="0"/>
        <v>4409900</v>
      </c>
      <c r="M7" s="10">
        <f t="shared" si="0"/>
        <v>2547300</v>
      </c>
      <c r="N7" s="10">
        <f>+N8+N20+N24</f>
        <v>109052705</v>
      </c>
      <c r="P7" s="41"/>
    </row>
    <row r="8" spans="1:14" ht="18.75" customHeight="1">
      <c r="A8" s="11" t="s">
        <v>33</v>
      </c>
      <c r="B8" s="12">
        <f>+B9+B12+B16</f>
        <v>7719702</v>
      </c>
      <c r="C8" s="12">
        <f>+C9+C12+C16</f>
        <v>6303677</v>
      </c>
      <c r="D8" s="12">
        <f>+D9+D12+D16</f>
        <v>6321005</v>
      </c>
      <c r="E8" s="12">
        <f>+E9+E12+E16</f>
        <v>1441534</v>
      </c>
      <c r="F8" s="12">
        <f aca="true" t="shared" si="1" ref="F8:M8">+F9+F12+F16</f>
        <v>4901199</v>
      </c>
      <c r="G8" s="12">
        <f t="shared" si="1"/>
        <v>7983299</v>
      </c>
      <c r="H8" s="12">
        <f t="shared" si="1"/>
        <v>7581002</v>
      </c>
      <c r="I8" s="12">
        <f t="shared" si="1"/>
        <v>6630850</v>
      </c>
      <c r="J8" s="12">
        <f t="shared" si="1"/>
        <v>5027611</v>
      </c>
      <c r="K8" s="12">
        <f t="shared" si="1"/>
        <v>5645102</v>
      </c>
      <c r="L8" s="12">
        <f t="shared" si="1"/>
        <v>2646582</v>
      </c>
      <c r="M8" s="12">
        <f t="shared" si="1"/>
        <v>1610521</v>
      </c>
      <c r="N8" s="12">
        <f>SUM(B8:M8)</f>
        <v>63812084</v>
      </c>
    </row>
    <row r="9" spans="1:14" ht="18.75" customHeight="1">
      <c r="A9" s="13" t="s">
        <v>7</v>
      </c>
      <c r="B9" s="14">
        <v>937463</v>
      </c>
      <c r="C9" s="14">
        <v>914391</v>
      </c>
      <c r="D9" s="14">
        <v>582272</v>
      </c>
      <c r="E9" s="14">
        <v>156652</v>
      </c>
      <c r="F9" s="14">
        <v>455851</v>
      </c>
      <c r="G9" s="14">
        <v>822429</v>
      </c>
      <c r="H9" s="14">
        <v>1094433</v>
      </c>
      <c r="I9" s="14">
        <v>541575</v>
      </c>
      <c r="J9" s="14">
        <v>665046</v>
      </c>
      <c r="K9" s="14">
        <v>555010</v>
      </c>
      <c r="L9" s="14">
        <v>386903</v>
      </c>
      <c r="M9" s="14">
        <v>230757</v>
      </c>
      <c r="N9" s="12">
        <f aca="true" t="shared" si="2" ref="N9:N19">SUM(B9:M9)</f>
        <v>7342782</v>
      </c>
    </row>
    <row r="10" spans="1:14" ht="18.75" customHeight="1">
      <c r="A10" s="15" t="s">
        <v>8</v>
      </c>
      <c r="B10" s="14">
        <f>+B9-B11</f>
        <v>937463</v>
      </c>
      <c r="C10" s="14">
        <f>+C9-C11</f>
        <v>914391</v>
      </c>
      <c r="D10" s="14">
        <f>+D9-D11</f>
        <v>582129</v>
      </c>
      <c r="E10" s="14">
        <f>+E9-E11</f>
        <v>156652</v>
      </c>
      <c r="F10" s="14">
        <f aca="true" t="shared" si="3" ref="F10:M10">+F9-F11</f>
        <v>455851</v>
      </c>
      <c r="G10" s="14">
        <f t="shared" si="3"/>
        <v>822330</v>
      </c>
      <c r="H10" s="14">
        <f t="shared" si="3"/>
        <v>1094298</v>
      </c>
      <c r="I10" s="14">
        <f t="shared" si="3"/>
        <v>541154</v>
      </c>
      <c r="J10" s="14">
        <f t="shared" si="3"/>
        <v>665046</v>
      </c>
      <c r="K10" s="14">
        <f t="shared" si="3"/>
        <v>554519</v>
      </c>
      <c r="L10" s="14">
        <f t="shared" si="3"/>
        <v>386903</v>
      </c>
      <c r="M10" s="14">
        <f t="shared" si="3"/>
        <v>230757</v>
      </c>
      <c r="N10" s="12">
        <f t="shared" si="2"/>
        <v>7341493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143</v>
      </c>
      <c r="E11" s="14">
        <v>0</v>
      </c>
      <c r="F11" s="14">
        <v>0</v>
      </c>
      <c r="G11" s="14">
        <v>99</v>
      </c>
      <c r="H11" s="14">
        <v>135</v>
      </c>
      <c r="I11" s="14">
        <v>421</v>
      </c>
      <c r="J11" s="14">
        <v>0</v>
      </c>
      <c r="K11" s="14">
        <v>491</v>
      </c>
      <c r="L11" s="14">
        <v>0</v>
      </c>
      <c r="M11" s="14">
        <v>0</v>
      </c>
      <c r="N11" s="12">
        <f t="shared" si="2"/>
        <v>1289</v>
      </c>
    </row>
    <row r="12" spans="1:14" ht="18.75" customHeight="1">
      <c r="A12" s="16" t="s">
        <v>28</v>
      </c>
      <c r="B12" s="14">
        <f>B13+B14+B15</f>
        <v>6539423</v>
      </c>
      <c r="C12" s="14">
        <f>C13+C14+C15</f>
        <v>5191541</v>
      </c>
      <c r="D12" s="14">
        <f>D13+D14+D15</f>
        <v>5611024</v>
      </c>
      <c r="E12" s="14">
        <f>E13+E14+E15</f>
        <v>1247010</v>
      </c>
      <c r="F12" s="14">
        <f aca="true" t="shared" si="4" ref="F12:M12">F13+F14+F15</f>
        <v>4280223</v>
      </c>
      <c r="G12" s="14">
        <f t="shared" si="4"/>
        <v>6902925</v>
      </c>
      <c r="H12" s="14">
        <f t="shared" si="4"/>
        <v>6269844</v>
      </c>
      <c r="I12" s="14">
        <f t="shared" si="4"/>
        <v>5915794</v>
      </c>
      <c r="J12" s="14">
        <f t="shared" si="4"/>
        <v>4227298</v>
      </c>
      <c r="K12" s="14">
        <f t="shared" si="4"/>
        <v>4928140</v>
      </c>
      <c r="L12" s="14">
        <f t="shared" si="4"/>
        <v>2199775</v>
      </c>
      <c r="M12" s="14">
        <f t="shared" si="4"/>
        <v>1350488</v>
      </c>
      <c r="N12" s="12">
        <f t="shared" si="2"/>
        <v>54663485</v>
      </c>
    </row>
    <row r="13" spans="1:14" ht="18.75" customHeight="1">
      <c r="A13" s="15" t="s">
        <v>10</v>
      </c>
      <c r="B13" s="14">
        <v>2921448</v>
      </c>
      <c r="C13" s="14">
        <v>2361148</v>
      </c>
      <c r="D13" s="14">
        <v>2547124</v>
      </c>
      <c r="E13" s="14">
        <v>561517</v>
      </c>
      <c r="F13" s="14">
        <v>1906446</v>
      </c>
      <c r="G13" s="14">
        <v>3151168</v>
      </c>
      <c r="H13" s="14">
        <v>2973744</v>
      </c>
      <c r="I13" s="14">
        <v>2785448</v>
      </c>
      <c r="J13" s="14">
        <v>1922623</v>
      </c>
      <c r="K13" s="14">
        <v>2247360</v>
      </c>
      <c r="L13" s="14">
        <v>1014450</v>
      </c>
      <c r="M13" s="14">
        <v>605697</v>
      </c>
      <c r="N13" s="12">
        <f t="shared" si="2"/>
        <v>24998173</v>
      </c>
    </row>
    <row r="14" spans="1:14" ht="18.75" customHeight="1">
      <c r="A14" s="15" t="s">
        <v>11</v>
      </c>
      <c r="B14" s="14">
        <v>2854807</v>
      </c>
      <c r="C14" s="14">
        <v>2149283</v>
      </c>
      <c r="D14" s="14">
        <v>2534213</v>
      </c>
      <c r="E14" s="14">
        <v>529666</v>
      </c>
      <c r="F14" s="14">
        <v>1832426</v>
      </c>
      <c r="G14" s="14">
        <v>2891311</v>
      </c>
      <c r="H14" s="14">
        <v>2576188</v>
      </c>
      <c r="I14" s="14">
        <v>2540873</v>
      </c>
      <c r="J14" s="14">
        <v>1827380</v>
      </c>
      <c r="K14" s="14">
        <v>2150155</v>
      </c>
      <c r="L14" s="14">
        <v>974709</v>
      </c>
      <c r="M14" s="14">
        <v>623509</v>
      </c>
      <c r="N14" s="12">
        <f t="shared" si="2"/>
        <v>23484520</v>
      </c>
    </row>
    <row r="15" spans="1:14" ht="18.75" customHeight="1">
      <c r="A15" s="15" t="s">
        <v>12</v>
      </c>
      <c r="B15" s="14">
        <v>763168</v>
      </c>
      <c r="C15" s="14">
        <v>681110</v>
      </c>
      <c r="D15" s="14">
        <v>529687</v>
      </c>
      <c r="E15" s="14">
        <v>155827</v>
      </c>
      <c r="F15" s="14">
        <v>541351</v>
      </c>
      <c r="G15" s="14">
        <v>860446</v>
      </c>
      <c r="H15" s="14">
        <v>719912</v>
      </c>
      <c r="I15" s="14">
        <v>589473</v>
      </c>
      <c r="J15" s="14">
        <v>477295</v>
      </c>
      <c r="K15" s="14">
        <v>530625</v>
      </c>
      <c r="L15" s="14">
        <v>210616</v>
      </c>
      <c r="M15" s="14">
        <v>121282</v>
      </c>
      <c r="N15" s="12">
        <f t="shared" si="2"/>
        <v>6180792</v>
      </c>
    </row>
    <row r="16" spans="1:14" ht="18.75" customHeight="1">
      <c r="A16" s="16" t="s">
        <v>32</v>
      </c>
      <c r="B16" s="14">
        <f>B17+B18+B19</f>
        <v>242816</v>
      </c>
      <c r="C16" s="14">
        <f>C17+C18+C19</f>
        <v>197745</v>
      </c>
      <c r="D16" s="14">
        <f>D17+D18+D19</f>
        <v>127709</v>
      </c>
      <c r="E16" s="14">
        <f>E17+E18+E19</f>
        <v>37872</v>
      </c>
      <c r="F16" s="14">
        <f aca="true" t="shared" si="5" ref="F16:M16">F17+F18+F19</f>
        <v>165125</v>
      </c>
      <c r="G16" s="14">
        <f t="shared" si="5"/>
        <v>257945</v>
      </c>
      <c r="H16" s="14">
        <f t="shared" si="5"/>
        <v>216725</v>
      </c>
      <c r="I16" s="14">
        <f t="shared" si="5"/>
        <v>173481</v>
      </c>
      <c r="J16" s="14">
        <f t="shared" si="5"/>
        <v>135267</v>
      </c>
      <c r="K16" s="14">
        <f t="shared" si="5"/>
        <v>161952</v>
      </c>
      <c r="L16" s="14">
        <f t="shared" si="5"/>
        <v>59904</v>
      </c>
      <c r="M16" s="14">
        <f t="shared" si="5"/>
        <v>29276</v>
      </c>
      <c r="N16" s="12">
        <f t="shared" si="2"/>
        <v>1805817</v>
      </c>
    </row>
    <row r="17" spans="1:14" ht="18.75" customHeight="1">
      <c r="A17" s="15" t="s">
        <v>29</v>
      </c>
      <c r="B17" s="14">
        <v>90344</v>
      </c>
      <c r="C17" s="14">
        <v>71511</v>
      </c>
      <c r="D17" s="14">
        <v>46065</v>
      </c>
      <c r="E17" s="14">
        <v>13830</v>
      </c>
      <c r="F17" s="14">
        <v>55543</v>
      </c>
      <c r="G17" s="14">
        <v>95741</v>
      </c>
      <c r="H17" s="14">
        <v>85208</v>
      </c>
      <c r="I17" s="14">
        <v>71215</v>
      </c>
      <c r="J17" s="14">
        <v>56026</v>
      </c>
      <c r="K17" s="14">
        <v>69515</v>
      </c>
      <c r="L17" s="14">
        <v>26072</v>
      </c>
      <c r="M17" s="14">
        <v>12604</v>
      </c>
      <c r="N17" s="12">
        <f t="shared" si="2"/>
        <v>693674</v>
      </c>
    </row>
    <row r="18" spans="1:14" ht="18.75" customHeight="1">
      <c r="A18" s="15" t="s">
        <v>30</v>
      </c>
      <c r="B18" s="14">
        <v>5479</v>
      </c>
      <c r="C18" s="14">
        <v>6362</v>
      </c>
      <c r="D18" s="14">
        <v>5017</v>
      </c>
      <c r="E18" s="14">
        <v>944</v>
      </c>
      <c r="F18" s="14">
        <v>3711</v>
      </c>
      <c r="G18" s="14">
        <v>8395</v>
      </c>
      <c r="H18" s="14">
        <v>6709</v>
      </c>
      <c r="I18" s="14">
        <v>5301</v>
      </c>
      <c r="J18" s="14">
        <v>3605</v>
      </c>
      <c r="K18" s="14">
        <v>5676</v>
      </c>
      <c r="L18" s="14">
        <v>2147</v>
      </c>
      <c r="M18" s="14">
        <v>1131</v>
      </c>
      <c r="N18" s="12">
        <f t="shared" si="2"/>
        <v>54477</v>
      </c>
    </row>
    <row r="19" spans="1:14" ht="18.75" customHeight="1">
      <c r="A19" s="15" t="s">
        <v>31</v>
      </c>
      <c r="B19" s="14">
        <v>146993</v>
      </c>
      <c r="C19" s="14">
        <v>119872</v>
      </c>
      <c r="D19" s="14">
        <v>76627</v>
      </c>
      <c r="E19" s="14">
        <v>23098</v>
      </c>
      <c r="F19" s="14">
        <v>105871</v>
      </c>
      <c r="G19" s="14">
        <v>153809</v>
      </c>
      <c r="H19" s="14">
        <v>124808</v>
      </c>
      <c r="I19" s="14">
        <v>96965</v>
      </c>
      <c r="J19" s="14">
        <v>75636</v>
      </c>
      <c r="K19" s="14">
        <v>86761</v>
      </c>
      <c r="L19" s="14">
        <v>31685</v>
      </c>
      <c r="M19" s="14">
        <v>15541</v>
      </c>
      <c r="N19" s="12">
        <f t="shared" si="2"/>
        <v>1057666</v>
      </c>
    </row>
    <row r="20" spans="1:14" ht="18.75" customHeight="1">
      <c r="A20" s="17" t="s">
        <v>13</v>
      </c>
      <c r="B20" s="18">
        <f>B21+B22+B23</f>
        <v>4405944</v>
      </c>
      <c r="C20" s="18">
        <f>C21+C22+C23</f>
        <v>2949438</v>
      </c>
      <c r="D20" s="18">
        <f>D21+D22+D23</f>
        <v>2544936</v>
      </c>
      <c r="E20" s="18">
        <f>E21+E22+E23</f>
        <v>589206</v>
      </c>
      <c r="F20" s="18">
        <f aca="true" t="shared" si="6" ref="F20:M20">F21+F22+F23</f>
        <v>2179866</v>
      </c>
      <c r="G20" s="18">
        <f t="shared" si="6"/>
        <v>3483354</v>
      </c>
      <c r="H20" s="18">
        <f t="shared" si="6"/>
        <v>3844716</v>
      </c>
      <c r="I20" s="18">
        <f t="shared" si="6"/>
        <v>3708752</v>
      </c>
      <c r="J20" s="18">
        <f t="shared" si="6"/>
        <v>2428673</v>
      </c>
      <c r="K20" s="18">
        <f t="shared" si="6"/>
        <v>3810096</v>
      </c>
      <c r="L20" s="18">
        <f t="shared" si="6"/>
        <v>1433454</v>
      </c>
      <c r="M20" s="18">
        <f t="shared" si="6"/>
        <v>783951</v>
      </c>
      <c r="N20" s="12">
        <f aca="true" t="shared" si="7" ref="N20:N26">SUM(B20:M20)</f>
        <v>32162386</v>
      </c>
    </row>
    <row r="21" spans="1:14" ht="18.75" customHeight="1">
      <c r="A21" s="13" t="s">
        <v>14</v>
      </c>
      <c r="B21" s="14">
        <v>2221697</v>
      </c>
      <c r="C21" s="14">
        <v>1587407</v>
      </c>
      <c r="D21" s="14">
        <v>1359899</v>
      </c>
      <c r="E21" s="14">
        <v>313625</v>
      </c>
      <c r="F21" s="14">
        <v>1132623</v>
      </c>
      <c r="G21" s="14">
        <v>1883449</v>
      </c>
      <c r="H21" s="14">
        <v>2130320</v>
      </c>
      <c r="I21" s="14">
        <v>1983867</v>
      </c>
      <c r="J21" s="14">
        <v>1284376</v>
      </c>
      <c r="K21" s="14">
        <v>1963748</v>
      </c>
      <c r="L21" s="14">
        <v>750717</v>
      </c>
      <c r="M21" s="14">
        <v>401368</v>
      </c>
      <c r="N21" s="12">
        <f t="shared" si="7"/>
        <v>17013096</v>
      </c>
    </row>
    <row r="22" spans="1:14" ht="18.75" customHeight="1">
      <c r="A22" s="13" t="s">
        <v>15</v>
      </c>
      <c r="B22" s="14">
        <v>1751699</v>
      </c>
      <c r="C22" s="14">
        <v>1048614</v>
      </c>
      <c r="D22" s="14">
        <v>954526</v>
      </c>
      <c r="E22" s="14">
        <v>212769</v>
      </c>
      <c r="F22" s="14">
        <v>800550</v>
      </c>
      <c r="G22" s="14">
        <v>1225032</v>
      </c>
      <c r="H22" s="14">
        <v>1364900</v>
      </c>
      <c r="I22" s="14">
        <v>1397610</v>
      </c>
      <c r="J22" s="14">
        <v>922615</v>
      </c>
      <c r="K22" s="14">
        <v>1524448</v>
      </c>
      <c r="L22" s="14">
        <v>571233</v>
      </c>
      <c r="M22" s="14">
        <v>327600</v>
      </c>
      <c r="N22" s="12">
        <f t="shared" si="7"/>
        <v>12101596</v>
      </c>
    </row>
    <row r="23" spans="1:14" ht="18.75" customHeight="1">
      <c r="A23" s="13" t="s">
        <v>16</v>
      </c>
      <c r="B23" s="14">
        <v>432548</v>
      </c>
      <c r="C23" s="14">
        <v>313417</v>
      </c>
      <c r="D23" s="14">
        <v>230511</v>
      </c>
      <c r="E23" s="14">
        <v>62812</v>
      </c>
      <c r="F23" s="14">
        <v>246693</v>
      </c>
      <c r="G23" s="14">
        <v>374873</v>
      </c>
      <c r="H23" s="14">
        <v>349496</v>
      </c>
      <c r="I23" s="14">
        <v>327275</v>
      </c>
      <c r="J23" s="14">
        <v>221682</v>
      </c>
      <c r="K23" s="14">
        <v>321900</v>
      </c>
      <c r="L23" s="14">
        <v>111504</v>
      </c>
      <c r="M23" s="14">
        <v>54983</v>
      </c>
      <c r="N23" s="12">
        <f t="shared" si="7"/>
        <v>3047694</v>
      </c>
    </row>
    <row r="24" spans="1:14" ht="18.75" customHeight="1">
      <c r="A24" s="17" t="s">
        <v>17</v>
      </c>
      <c r="B24" s="14">
        <f>B25+B26</f>
        <v>1594399</v>
      </c>
      <c r="C24" s="14">
        <f>C25+C26</f>
        <v>1365337</v>
      </c>
      <c r="D24" s="14">
        <f>D25+D26</f>
        <v>1264378</v>
      </c>
      <c r="E24" s="14">
        <f>E25+E26</f>
        <v>353628</v>
      </c>
      <c r="F24" s="14">
        <f aca="true" t="shared" si="8" ref="F24:M24">F25+F26</f>
        <v>1242341</v>
      </c>
      <c r="G24" s="14">
        <f t="shared" si="8"/>
        <v>1860004</v>
      </c>
      <c r="H24" s="14">
        <f t="shared" si="8"/>
        <v>1739090</v>
      </c>
      <c r="I24" s="14">
        <f t="shared" si="8"/>
        <v>1195672</v>
      </c>
      <c r="J24" s="14">
        <f t="shared" si="8"/>
        <v>1012675</v>
      </c>
      <c r="K24" s="14">
        <f t="shared" si="8"/>
        <v>968019</v>
      </c>
      <c r="L24" s="14">
        <f t="shared" si="8"/>
        <v>329864</v>
      </c>
      <c r="M24" s="14">
        <f t="shared" si="8"/>
        <v>152828</v>
      </c>
      <c r="N24" s="12">
        <f t="shared" si="7"/>
        <v>13078235</v>
      </c>
    </row>
    <row r="25" spans="1:14" ht="18.75" customHeight="1">
      <c r="A25" s="13" t="s">
        <v>18</v>
      </c>
      <c r="B25" s="14">
        <v>1020413</v>
      </c>
      <c r="C25" s="14">
        <v>873816</v>
      </c>
      <c r="D25" s="14">
        <v>809204</v>
      </c>
      <c r="E25" s="14">
        <v>226322</v>
      </c>
      <c r="F25" s="14">
        <v>795096</v>
      </c>
      <c r="G25" s="14">
        <v>1190403</v>
      </c>
      <c r="H25" s="14">
        <v>1113019</v>
      </c>
      <c r="I25" s="14">
        <v>765231</v>
      </c>
      <c r="J25" s="14">
        <v>648113</v>
      </c>
      <c r="K25" s="14">
        <v>619534</v>
      </c>
      <c r="L25" s="14">
        <v>211114</v>
      </c>
      <c r="M25" s="14">
        <v>97809</v>
      </c>
      <c r="N25" s="12">
        <f t="shared" si="7"/>
        <v>8370074</v>
      </c>
    </row>
    <row r="26" spans="1:14" ht="18.75" customHeight="1">
      <c r="A26" s="13" t="s">
        <v>19</v>
      </c>
      <c r="B26" s="14">
        <v>573986</v>
      </c>
      <c r="C26" s="14">
        <v>491521</v>
      </c>
      <c r="D26" s="14">
        <v>455174</v>
      </c>
      <c r="E26" s="14">
        <v>127306</v>
      </c>
      <c r="F26" s="14">
        <v>447245</v>
      </c>
      <c r="G26" s="14">
        <v>669601</v>
      </c>
      <c r="H26" s="14">
        <v>626071</v>
      </c>
      <c r="I26" s="14">
        <v>430441</v>
      </c>
      <c r="J26" s="14">
        <v>364562</v>
      </c>
      <c r="K26" s="14">
        <v>348485</v>
      </c>
      <c r="L26" s="14">
        <v>118750</v>
      </c>
      <c r="M26" s="14">
        <v>55019</v>
      </c>
      <c r="N26" s="12">
        <f t="shared" si="7"/>
        <v>4708161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0" t="s">
        <v>93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65</v>
      </c>
      <c r="B37" s="29">
        <f>ROUND(+B7*B35,2)</f>
        <v>23883854.34</v>
      </c>
      <c r="C37" s="29">
        <f>ROUND(+C7*C35,2)</f>
        <v>17860236.26</v>
      </c>
      <c r="D37" s="29">
        <f>ROUND(+D7*D35,2)</f>
        <v>15997799.76</v>
      </c>
      <c r="E37" s="29">
        <f>ROUND(+E7*E35,2)</f>
        <v>4665254.43</v>
      </c>
      <c r="F37" s="29">
        <f aca="true" t="shared" si="11" ref="F37:M37">ROUND(+F7*F35,2)</f>
        <v>15128622.75</v>
      </c>
      <c r="G37" s="29">
        <f t="shared" si="11"/>
        <v>19300997.33</v>
      </c>
      <c r="H37" s="29">
        <f t="shared" si="11"/>
        <v>22156371.86</v>
      </c>
      <c r="I37" s="29">
        <f t="shared" si="11"/>
        <v>18939766.38</v>
      </c>
      <c r="J37" s="29">
        <f t="shared" si="11"/>
        <v>15660798.98</v>
      </c>
      <c r="K37" s="29">
        <f t="shared" si="11"/>
        <v>18427205.33</v>
      </c>
      <c r="L37" s="29">
        <f t="shared" si="11"/>
        <v>9259908.02</v>
      </c>
      <c r="M37" s="29">
        <f t="shared" si="11"/>
        <v>5321309.7</v>
      </c>
      <c r="N37" s="29">
        <f>SUM(B37:M37)</f>
        <v>186602125.13999996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68</v>
      </c>
      <c r="B39" s="30">
        <f>+B40+B43+B50</f>
        <v>-2381876.27</v>
      </c>
      <c r="C39" s="30">
        <f>+C40+C43+C50</f>
        <v>-2413284.4</v>
      </c>
      <c r="D39" s="30">
        <f>+D40+D43+D50</f>
        <v>-1724148.79</v>
      </c>
      <c r="E39" s="30">
        <f>+E40+E43+E50</f>
        <v>-544182.8099999999</v>
      </c>
      <c r="F39" s="30">
        <f aca="true" t="shared" si="12" ref="F39:M39">+F40+F43+F50</f>
        <v>-1176206.35</v>
      </c>
      <c r="G39" s="30">
        <f t="shared" si="12"/>
        <v>-2182288.68</v>
      </c>
      <c r="H39" s="30">
        <f t="shared" si="12"/>
        <v>-3078175.02</v>
      </c>
      <c r="I39" s="30">
        <f t="shared" si="12"/>
        <v>-1287221.37</v>
      </c>
      <c r="J39" s="30">
        <f t="shared" si="12"/>
        <v>-1863802.2</v>
      </c>
      <c r="K39" s="30">
        <f t="shared" si="12"/>
        <v>-1260829.83</v>
      </c>
      <c r="L39" s="30">
        <f t="shared" si="12"/>
        <v>-812697.49</v>
      </c>
      <c r="M39" s="30">
        <f t="shared" si="12"/>
        <v>-626566.96</v>
      </c>
      <c r="N39" s="30">
        <f>+N40+N43+N50</f>
        <v>-19351280.17</v>
      </c>
      <c r="P39" s="42"/>
    </row>
    <row r="40" spans="1:16" ht="18.75" customHeight="1">
      <c r="A40" s="17" t="s">
        <v>69</v>
      </c>
      <c r="B40" s="31">
        <f>B41+B42</f>
        <v>-2812389</v>
      </c>
      <c r="C40" s="31">
        <f>C41+C42</f>
        <v>-2743173</v>
      </c>
      <c r="D40" s="31">
        <f>D41+D42</f>
        <v>-1746387</v>
      </c>
      <c r="E40" s="31">
        <f>E41+E42</f>
        <v>-469956</v>
      </c>
      <c r="F40" s="31">
        <f aca="true" t="shared" si="13" ref="F40:M40">F41+F42</f>
        <v>-1367553</v>
      </c>
      <c r="G40" s="31">
        <f t="shared" si="13"/>
        <v>-2466990</v>
      </c>
      <c r="H40" s="31">
        <f t="shared" si="13"/>
        <v>-3282894</v>
      </c>
      <c r="I40" s="31">
        <f t="shared" si="13"/>
        <v>-1623462</v>
      </c>
      <c r="J40" s="31">
        <f t="shared" si="13"/>
        <v>-1995138</v>
      </c>
      <c r="K40" s="31">
        <f t="shared" si="13"/>
        <v>-1663557</v>
      </c>
      <c r="L40" s="31">
        <f t="shared" si="13"/>
        <v>-1160709</v>
      </c>
      <c r="M40" s="31">
        <f t="shared" si="13"/>
        <v>-692271</v>
      </c>
      <c r="N40" s="30">
        <f aca="true" t="shared" si="14" ref="N40:N50">SUM(B40:M40)</f>
        <v>-22024479</v>
      </c>
      <c r="P40" s="42"/>
    </row>
    <row r="41" spans="1:16" ht="18.75" customHeight="1">
      <c r="A41" s="13" t="s">
        <v>66</v>
      </c>
      <c r="B41" s="20">
        <f>ROUND(-B9*$D$3,2)</f>
        <v>-2812389</v>
      </c>
      <c r="C41" s="20">
        <f>ROUND(-C9*$D$3,2)</f>
        <v>-2743173</v>
      </c>
      <c r="D41" s="20">
        <f>ROUND(-D9*$D$3,2)</f>
        <v>-1746816</v>
      </c>
      <c r="E41" s="20">
        <f>ROUND(-E9*$D$3,2)</f>
        <v>-469956</v>
      </c>
      <c r="F41" s="20">
        <f aca="true" t="shared" si="15" ref="F41:M41">ROUND(-F9*$D$3,2)</f>
        <v>-1367553</v>
      </c>
      <c r="G41" s="20">
        <f t="shared" si="15"/>
        <v>-2467287</v>
      </c>
      <c r="H41" s="20">
        <f t="shared" si="15"/>
        <v>-3283299</v>
      </c>
      <c r="I41" s="20">
        <f t="shared" si="15"/>
        <v>-1624725</v>
      </c>
      <c r="J41" s="20">
        <f t="shared" si="15"/>
        <v>-1995138</v>
      </c>
      <c r="K41" s="20">
        <f t="shared" si="15"/>
        <v>-1665030</v>
      </c>
      <c r="L41" s="20">
        <f t="shared" si="15"/>
        <v>-1160709</v>
      </c>
      <c r="M41" s="20">
        <f t="shared" si="15"/>
        <v>-692271</v>
      </c>
      <c r="N41" s="55">
        <f t="shared" si="14"/>
        <v>-22028346</v>
      </c>
      <c r="P41" s="42"/>
    </row>
    <row r="42" spans="1:16" ht="18.75" customHeight="1">
      <c r="A42" s="13" t="s">
        <v>67</v>
      </c>
      <c r="B42" s="20">
        <f>ROUND(B11*$D$3,2)</f>
        <v>0</v>
      </c>
      <c r="C42" s="20">
        <f>ROUND(C11*$D$3,2)</f>
        <v>0</v>
      </c>
      <c r="D42" s="20">
        <f>ROUND(D11*$D$3,2)</f>
        <v>429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297</v>
      </c>
      <c r="H42" s="20">
        <f t="shared" si="16"/>
        <v>405</v>
      </c>
      <c r="I42" s="20">
        <f t="shared" si="16"/>
        <v>1263</v>
      </c>
      <c r="J42" s="20">
        <f t="shared" si="16"/>
        <v>0</v>
      </c>
      <c r="K42" s="20">
        <f t="shared" si="16"/>
        <v>1473</v>
      </c>
      <c r="L42" s="20">
        <f t="shared" si="16"/>
        <v>0</v>
      </c>
      <c r="M42" s="20">
        <f t="shared" si="16"/>
        <v>0</v>
      </c>
      <c r="N42" s="55">
        <f>SUM(B42:M42)</f>
        <v>3867</v>
      </c>
      <c r="P42" s="42"/>
    </row>
    <row r="43" spans="1:16" ht="18.75" customHeight="1">
      <c r="A43" s="17" t="s">
        <v>70</v>
      </c>
      <c r="B43" s="31">
        <f aca="true" t="shared" si="17" ref="B43:L43">SUM(B44:B49)</f>
        <v>-89674</v>
      </c>
      <c r="C43" s="31">
        <f t="shared" si="17"/>
        <v>-98188.8</v>
      </c>
      <c r="D43" s="31">
        <f t="shared" si="17"/>
        <v>-64484</v>
      </c>
      <c r="E43" s="31">
        <f t="shared" si="17"/>
        <v>-122845.2</v>
      </c>
      <c r="F43" s="31">
        <f t="shared" si="17"/>
        <v>-129998.87</v>
      </c>
      <c r="G43" s="31">
        <f t="shared" si="17"/>
        <v>-31004.85</v>
      </c>
      <c r="H43" s="31">
        <f t="shared" si="17"/>
        <v>-48342.14000000001</v>
      </c>
      <c r="I43" s="31">
        <f t="shared" si="17"/>
        <v>-27175.97</v>
      </c>
      <c r="J43" s="31">
        <f t="shared" si="17"/>
        <v>-38241.759999999995</v>
      </c>
      <c r="K43" s="31">
        <f t="shared" si="17"/>
        <v>-44193.87</v>
      </c>
      <c r="L43" s="31">
        <f t="shared" si="17"/>
        <v>-11870.2</v>
      </c>
      <c r="M43" s="31">
        <f>SUM(M44:M49)</f>
        <v>-7391.09</v>
      </c>
      <c r="N43" s="31">
        <f>SUM(N44:N49)</f>
        <v>-713410.75</v>
      </c>
      <c r="P43" s="48"/>
    </row>
    <row r="44" spans="1:14" ht="18.75" customHeight="1">
      <c r="A44" s="13" t="s">
        <v>71</v>
      </c>
      <c r="B44" s="27">
        <v>-22500</v>
      </c>
      <c r="C44" s="27">
        <v>-2880</v>
      </c>
      <c r="D44" s="27">
        <v>-53700</v>
      </c>
      <c r="E44" s="27">
        <v>-29262</v>
      </c>
      <c r="F44" s="27">
        <v>-124813.87</v>
      </c>
      <c r="G44" s="27">
        <v>-29656.85</v>
      </c>
      <c r="H44" s="27">
        <v>-17747.24</v>
      </c>
      <c r="I44" s="27">
        <v>-27175.97</v>
      </c>
      <c r="J44" s="27">
        <v>-19393.76</v>
      </c>
      <c r="K44" s="27">
        <v>-40019.87</v>
      </c>
      <c r="L44" s="27">
        <v>-11331</v>
      </c>
      <c r="M44" s="27">
        <v>-6312.69</v>
      </c>
      <c r="N44" s="27">
        <f t="shared" si="14"/>
        <v>-384793.24999999994</v>
      </c>
    </row>
    <row r="45" spans="1:14" ht="18.75" customHeight="1">
      <c r="A45" s="13" t="s">
        <v>72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73</v>
      </c>
      <c r="B46" s="27">
        <v>-66500</v>
      </c>
      <c r="C46" s="27">
        <v>-94500</v>
      </c>
      <c r="D46" s="27">
        <v>0</v>
      </c>
      <c r="E46" s="27">
        <v>0</v>
      </c>
      <c r="F46" s="27">
        <v>-3500</v>
      </c>
      <c r="G46" s="27">
        <v>0</v>
      </c>
      <c r="H46" s="27">
        <v>-28000</v>
      </c>
      <c r="I46" s="27">
        <v>0</v>
      </c>
      <c r="J46" s="27">
        <v>-17500</v>
      </c>
      <c r="K46" s="27">
        <v>-3500</v>
      </c>
      <c r="L46" s="27">
        <v>0</v>
      </c>
      <c r="M46" s="27">
        <v>0</v>
      </c>
      <c r="N46" s="27">
        <f t="shared" si="14"/>
        <v>-213500</v>
      </c>
    </row>
    <row r="47" spans="1:14" ht="18.75" customHeight="1">
      <c r="A47" s="13" t="s">
        <v>74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75</v>
      </c>
      <c r="B48" s="27">
        <v>-674</v>
      </c>
      <c r="C48" s="27">
        <v>-808.8</v>
      </c>
      <c r="D48" s="27">
        <v>-10784</v>
      </c>
      <c r="E48" s="27">
        <v>-4583.2</v>
      </c>
      <c r="F48" s="27">
        <v>-1685</v>
      </c>
      <c r="G48" s="27">
        <v>-1348</v>
      </c>
      <c r="H48" s="27">
        <v>-2594.9</v>
      </c>
      <c r="I48" s="27">
        <v>0</v>
      </c>
      <c r="J48" s="27">
        <v>-1348</v>
      </c>
      <c r="K48" s="27">
        <v>-674</v>
      </c>
      <c r="L48" s="27">
        <v>-539.2</v>
      </c>
      <c r="M48" s="27">
        <v>-1078.4</v>
      </c>
      <c r="N48" s="27">
        <f t="shared" si="14"/>
        <v>-26117.500000000004</v>
      </c>
    </row>
    <row r="49" spans="1:14" ht="18.75" customHeight="1">
      <c r="A49" s="16" t="s">
        <v>92</v>
      </c>
      <c r="B49" s="27">
        <v>0</v>
      </c>
      <c r="C49" s="27">
        <v>0</v>
      </c>
      <c r="D49" s="27">
        <v>0</v>
      </c>
      <c r="E49" s="27">
        <v>-89000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-89000</v>
      </c>
    </row>
    <row r="50" spans="1:16" ht="18.75" customHeight="1">
      <c r="A50" s="17" t="s">
        <v>96</v>
      </c>
      <c r="B50" s="32">
        <v>520186.73</v>
      </c>
      <c r="C50" s="32">
        <v>428077.4</v>
      </c>
      <c r="D50" s="32">
        <v>86722.21</v>
      </c>
      <c r="E50" s="32">
        <v>48618.39</v>
      </c>
      <c r="F50" s="32">
        <v>321345.52</v>
      </c>
      <c r="G50" s="32">
        <v>315706.17</v>
      </c>
      <c r="H50" s="32">
        <v>253061.12</v>
      </c>
      <c r="I50" s="32">
        <v>363416.6</v>
      </c>
      <c r="J50" s="32">
        <v>169577.56</v>
      </c>
      <c r="K50" s="32">
        <v>446921.04</v>
      </c>
      <c r="L50" s="32">
        <v>359881.71</v>
      </c>
      <c r="M50" s="32">
        <v>73095.13</v>
      </c>
      <c r="N50" s="27">
        <f t="shared" si="14"/>
        <v>3386609.58</v>
      </c>
      <c r="P50" s="67"/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76</v>
      </c>
      <c r="B52" s="34">
        <f>+B37+B39</f>
        <v>21501978.07</v>
      </c>
      <c r="C52" s="34">
        <f aca="true" t="shared" si="18" ref="C52:M52">+C37+C39</f>
        <v>15446951.860000001</v>
      </c>
      <c r="D52" s="34">
        <f t="shared" si="18"/>
        <v>14273650.969999999</v>
      </c>
      <c r="E52" s="34">
        <f t="shared" si="18"/>
        <v>4121071.6199999996</v>
      </c>
      <c r="F52" s="34">
        <f t="shared" si="18"/>
        <v>13952416.4</v>
      </c>
      <c r="G52" s="34">
        <f t="shared" si="18"/>
        <v>17118708.65</v>
      </c>
      <c r="H52" s="34">
        <f t="shared" si="18"/>
        <v>19078196.84</v>
      </c>
      <c r="I52" s="34">
        <f t="shared" si="18"/>
        <v>17652545.009999998</v>
      </c>
      <c r="J52" s="34">
        <f t="shared" si="18"/>
        <v>13796996.780000001</v>
      </c>
      <c r="K52" s="34">
        <f t="shared" si="18"/>
        <v>17166375.5</v>
      </c>
      <c r="L52" s="34">
        <f t="shared" si="18"/>
        <v>8447210.53</v>
      </c>
      <c r="M52" s="34">
        <f t="shared" si="18"/>
        <v>4694742.74</v>
      </c>
      <c r="N52" s="34">
        <f>SUM(B52:M52)</f>
        <v>167250844.97</v>
      </c>
      <c r="P52" s="42"/>
    </row>
    <row r="53" spans="1:16" ht="15" customHeight="1">
      <c r="A53" s="40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77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/>
      <c r="K55" s="43"/>
      <c r="L55" s="43">
        <v>0</v>
      </c>
      <c r="M55" s="43">
        <v>0</v>
      </c>
      <c r="N55" s="34">
        <f>SUM(N56:N69)</f>
        <v>167250844.87</v>
      </c>
      <c r="P55" s="42"/>
    </row>
    <row r="56" spans="1:14" ht="18.75" customHeight="1">
      <c r="A56" s="17" t="s">
        <v>78</v>
      </c>
      <c r="B56" s="44">
        <v>3761286.09</v>
      </c>
      <c r="C56" s="44">
        <v>3315517.44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/>
      <c r="K56" s="43"/>
      <c r="L56" s="43">
        <v>0</v>
      </c>
      <c r="M56" s="43">
        <v>0</v>
      </c>
      <c r="N56" s="34">
        <f>SUM(B56:M56)</f>
        <v>7076803.529999999</v>
      </c>
    </row>
    <row r="57" spans="1:14" ht="18.75" customHeight="1">
      <c r="A57" s="17" t="s">
        <v>79</v>
      </c>
      <c r="B57" s="44">
        <v>11402122.72</v>
      </c>
      <c r="C57" s="44">
        <v>7735887.52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/>
      <c r="K57" s="43"/>
      <c r="L57" s="43">
        <v>0</v>
      </c>
      <c r="M57" s="43">
        <v>0</v>
      </c>
      <c r="N57" s="34">
        <f aca="true" t="shared" si="19" ref="N57:N68">SUM(B57:M57)</f>
        <v>19138010.240000002</v>
      </c>
    </row>
    <row r="58" spans="1:14" ht="18.75" customHeight="1">
      <c r="A58" s="17" t="s">
        <v>80</v>
      </c>
      <c r="B58" s="43">
        <v>0</v>
      </c>
      <c r="C58" s="43">
        <v>0</v>
      </c>
      <c r="D58" s="31">
        <v>14273650.98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/>
      <c r="K58" s="43"/>
      <c r="L58" s="43">
        <v>0</v>
      </c>
      <c r="M58" s="43">
        <v>0</v>
      </c>
      <c r="N58" s="31">
        <f t="shared" si="19"/>
        <v>14273650.98</v>
      </c>
    </row>
    <row r="59" spans="1:14" ht="18.75" customHeight="1">
      <c r="A59" s="17" t="s">
        <v>81</v>
      </c>
      <c r="B59" s="43">
        <v>0</v>
      </c>
      <c r="C59" s="43">
        <v>0</v>
      </c>
      <c r="D59" s="43">
        <v>0</v>
      </c>
      <c r="E59" s="31">
        <v>3696669.58</v>
      </c>
      <c r="F59" s="43">
        <v>0</v>
      </c>
      <c r="G59" s="43">
        <v>0</v>
      </c>
      <c r="H59" s="43">
        <v>0</v>
      </c>
      <c r="I59" s="43">
        <v>0</v>
      </c>
      <c r="J59" s="43"/>
      <c r="K59" s="43"/>
      <c r="L59" s="43">
        <v>0</v>
      </c>
      <c r="M59" s="43">
        <v>0</v>
      </c>
      <c r="N59" s="34">
        <f t="shared" si="19"/>
        <v>3696669.58</v>
      </c>
    </row>
    <row r="60" spans="1:14" ht="18.75" customHeight="1">
      <c r="A60" s="17" t="s">
        <v>82</v>
      </c>
      <c r="B60" s="43">
        <v>0</v>
      </c>
      <c r="C60" s="43">
        <v>0</v>
      </c>
      <c r="D60" s="43">
        <v>0</v>
      </c>
      <c r="E60" s="43">
        <v>0</v>
      </c>
      <c r="F60" s="31">
        <v>5724977.59</v>
      </c>
      <c r="G60" s="43">
        <v>0</v>
      </c>
      <c r="H60" s="43">
        <v>0</v>
      </c>
      <c r="I60" s="43">
        <v>0</v>
      </c>
      <c r="J60" s="43"/>
      <c r="K60" s="43"/>
      <c r="L60" s="43">
        <v>0</v>
      </c>
      <c r="M60" s="43">
        <v>0</v>
      </c>
      <c r="N60" s="31">
        <f t="shared" si="19"/>
        <v>5724977.59</v>
      </c>
    </row>
    <row r="61" spans="1:14" ht="18.75" customHeight="1">
      <c r="A61" s="17" t="s">
        <v>83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9311251.4</v>
      </c>
      <c r="H61" s="43">
        <v>0</v>
      </c>
      <c r="I61" s="43">
        <v>0</v>
      </c>
      <c r="J61" s="43"/>
      <c r="K61" s="43"/>
      <c r="L61" s="43">
        <v>0</v>
      </c>
      <c r="M61" s="43">
        <v>0</v>
      </c>
      <c r="N61" s="34">
        <f t="shared" si="19"/>
        <v>9311251.4</v>
      </c>
    </row>
    <row r="62" spans="1:14" ht="18.75" customHeight="1">
      <c r="A62" s="17" t="s">
        <v>84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9916257.08</v>
      </c>
      <c r="I62" s="43">
        <v>0</v>
      </c>
      <c r="J62" s="43"/>
      <c r="K62" s="43"/>
      <c r="L62" s="43">
        <v>0</v>
      </c>
      <c r="M62" s="43">
        <v>0</v>
      </c>
      <c r="N62" s="34">
        <f t="shared" si="19"/>
        <v>9916257.08</v>
      </c>
    </row>
    <row r="63" spans="1:14" ht="18.75" customHeight="1">
      <c r="A63" s="17" t="s">
        <v>85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3656413.38</v>
      </c>
      <c r="I63" s="43">
        <v>0</v>
      </c>
      <c r="J63" s="43"/>
      <c r="K63" s="43"/>
      <c r="L63" s="43">
        <v>0</v>
      </c>
      <c r="M63" s="43">
        <v>0</v>
      </c>
      <c r="N63" s="34">
        <f t="shared" si="19"/>
        <v>3656413.38</v>
      </c>
    </row>
    <row r="64" spans="1:14" ht="18.75" customHeight="1">
      <c r="A64" s="17" t="s">
        <v>91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9723237.06</v>
      </c>
      <c r="J64" s="43"/>
      <c r="K64" s="43"/>
      <c r="L64" s="43">
        <v>0</v>
      </c>
      <c r="M64" s="43">
        <v>0</v>
      </c>
      <c r="N64" s="31">
        <f t="shared" si="19"/>
        <v>9723237.06</v>
      </c>
    </row>
    <row r="65" spans="1:14" ht="18.75" customHeight="1">
      <c r="A65" s="17" t="s">
        <v>86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10338336.18</v>
      </c>
      <c r="K65" s="43"/>
      <c r="L65" s="43">
        <v>0</v>
      </c>
      <c r="M65" s="43">
        <v>0</v>
      </c>
      <c r="N65" s="34">
        <f t="shared" si="19"/>
        <v>10338336.18</v>
      </c>
    </row>
    <row r="66" spans="1:14" ht="18.75" customHeight="1">
      <c r="A66" s="17" t="s">
        <v>87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/>
      <c r="K66" s="31">
        <v>10099097.15</v>
      </c>
      <c r="L66" s="43">
        <v>0</v>
      </c>
      <c r="M66" s="43">
        <v>0</v>
      </c>
      <c r="N66" s="31">
        <f t="shared" si="19"/>
        <v>10099097.15</v>
      </c>
    </row>
    <row r="67" spans="1:14" ht="18.75" customHeight="1">
      <c r="A67" s="17" t="s">
        <v>88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/>
      <c r="K67" s="44"/>
      <c r="L67" s="31">
        <v>5216762.82</v>
      </c>
      <c r="M67" s="43">
        <v>0</v>
      </c>
      <c r="N67" s="34">
        <f t="shared" si="19"/>
        <v>5216762.82</v>
      </c>
    </row>
    <row r="68" spans="1:14" ht="18.75" customHeight="1">
      <c r="A68" s="17" t="s">
        <v>89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/>
      <c r="K68" s="43"/>
      <c r="L68" s="43">
        <v>0</v>
      </c>
      <c r="M68" s="31">
        <v>4694742.75</v>
      </c>
      <c r="N68" s="31">
        <f t="shared" si="19"/>
        <v>4694742.75</v>
      </c>
    </row>
    <row r="69" spans="1:14" ht="18.75" customHeight="1">
      <c r="A69" s="40" t="s">
        <v>90</v>
      </c>
      <c r="B69" s="38">
        <v>6338569.21</v>
      </c>
      <c r="C69" s="38">
        <v>4395546.95</v>
      </c>
      <c r="D69" s="43">
        <v>0</v>
      </c>
      <c r="E69" s="38">
        <v>424402</v>
      </c>
      <c r="F69" s="38">
        <v>8227438.78</v>
      </c>
      <c r="G69" s="38">
        <v>7807457.26</v>
      </c>
      <c r="H69" s="38">
        <v>5505526.37</v>
      </c>
      <c r="I69" s="38">
        <v>7929307.96</v>
      </c>
      <c r="J69" s="38">
        <v>3458660.58</v>
      </c>
      <c r="K69" s="38">
        <v>7067278.36</v>
      </c>
      <c r="L69" s="38">
        <v>3230447.66</v>
      </c>
      <c r="M69" s="43">
        <v>0</v>
      </c>
      <c r="N69" s="38">
        <f>SUM(B69:M69)</f>
        <v>54384635.129999995</v>
      </c>
    </row>
    <row r="70" spans="1:14" ht="17.25" customHeight="1">
      <c r="A70" s="61"/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/>
      <c r="K70" s="62"/>
      <c r="L70" s="62">
        <v>0</v>
      </c>
      <c r="M70" s="62">
        <v>0</v>
      </c>
      <c r="N70" s="62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95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3">
        <v>1.9450790739178077</v>
      </c>
      <c r="C73" s="53">
        <v>1.9309844485402732</v>
      </c>
      <c r="D73" s="53">
        <v>0</v>
      </c>
      <c r="E73" s="53">
        <v>0</v>
      </c>
      <c r="F73" s="43">
        <v>0</v>
      </c>
      <c r="G73" s="43">
        <v>0</v>
      </c>
      <c r="H73" s="53">
        <v>0</v>
      </c>
      <c r="I73" s="53">
        <v>0</v>
      </c>
      <c r="J73" s="53">
        <v>0</v>
      </c>
      <c r="K73" s="43">
        <v>0</v>
      </c>
      <c r="L73" s="53">
        <v>0</v>
      </c>
      <c r="M73" s="53">
        <v>0</v>
      </c>
      <c r="N73" s="34"/>
    </row>
    <row r="74" spans="1:14" ht="18.75" customHeight="1">
      <c r="A74" s="17" t="s">
        <v>25</v>
      </c>
      <c r="B74" s="53">
        <v>1.6939999987458223</v>
      </c>
      <c r="C74" s="53">
        <v>1.5946000017558262</v>
      </c>
      <c r="D74" s="53">
        <v>0</v>
      </c>
      <c r="E74" s="53">
        <v>0</v>
      </c>
      <c r="F74" s="43">
        <v>0</v>
      </c>
      <c r="G74" s="43">
        <v>0</v>
      </c>
      <c r="H74" s="53">
        <v>0</v>
      </c>
      <c r="I74" s="53">
        <v>0</v>
      </c>
      <c r="J74" s="53">
        <v>0</v>
      </c>
      <c r="K74" s="43">
        <v>0</v>
      </c>
      <c r="L74" s="53">
        <v>0</v>
      </c>
      <c r="M74" s="53">
        <v>0</v>
      </c>
      <c r="N74" s="34"/>
    </row>
    <row r="75" spans="1:14" ht="18.75" customHeight="1">
      <c r="A75" s="17" t="s">
        <v>49</v>
      </c>
      <c r="B75" s="53">
        <v>0</v>
      </c>
      <c r="C75" s="53">
        <v>0</v>
      </c>
      <c r="D75" s="24">
        <v>1.579199994775135</v>
      </c>
      <c r="E75" s="53">
        <v>0</v>
      </c>
      <c r="F75" s="43">
        <v>0</v>
      </c>
      <c r="G75" s="43">
        <v>0</v>
      </c>
      <c r="H75" s="53">
        <v>0</v>
      </c>
      <c r="I75" s="53">
        <v>0</v>
      </c>
      <c r="J75" s="53">
        <v>0</v>
      </c>
      <c r="K75" s="43">
        <v>0</v>
      </c>
      <c r="L75" s="53">
        <v>0</v>
      </c>
      <c r="M75" s="53">
        <v>0</v>
      </c>
      <c r="N75" s="31"/>
    </row>
    <row r="76" spans="1:14" ht="18.75" customHeight="1">
      <c r="A76" s="17" t="s">
        <v>52</v>
      </c>
      <c r="B76" s="53">
        <v>0</v>
      </c>
      <c r="C76" s="53">
        <v>0</v>
      </c>
      <c r="D76" s="53">
        <v>0</v>
      </c>
      <c r="E76" s="53">
        <v>1.9565999776710954</v>
      </c>
      <c r="F76" s="43">
        <v>0</v>
      </c>
      <c r="G76" s="43">
        <v>0</v>
      </c>
      <c r="H76" s="53">
        <v>0</v>
      </c>
      <c r="I76" s="53">
        <v>0</v>
      </c>
      <c r="J76" s="53">
        <v>0</v>
      </c>
      <c r="K76" s="43">
        <v>0</v>
      </c>
      <c r="L76" s="53">
        <v>0</v>
      </c>
      <c r="M76" s="53">
        <v>0</v>
      </c>
      <c r="N76" s="34"/>
    </row>
    <row r="77" spans="1:14" ht="18.75" customHeight="1">
      <c r="A77" s="17" t="s">
        <v>53</v>
      </c>
      <c r="B77" s="53">
        <v>0</v>
      </c>
      <c r="C77" s="53">
        <v>0</v>
      </c>
      <c r="D77" s="53">
        <v>0</v>
      </c>
      <c r="E77" s="53">
        <v>0</v>
      </c>
      <c r="F77" s="53">
        <v>1.8176</v>
      </c>
      <c r="G77" s="43">
        <v>0</v>
      </c>
      <c r="H77" s="53">
        <v>0</v>
      </c>
      <c r="I77" s="53">
        <v>0</v>
      </c>
      <c r="J77" s="53">
        <v>0</v>
      </c>
      <c r="K77" s="43">
        <v>0</v>
      </c>
      <c r="L77" s="53">
        <v>0</v>
      </c>
      <c r="M77" s="53">
        <v>0</v>
      </c>
      <c r="N77" s="31"/>
    </row>
    <row r="78" spans="1:14" ht="18.75" customHeight="1">
      <c r="A78" s="17" t="s">
        <v>54</v>
      </c>
      <c r="B78" s="53">
        <v>0</v>
      </c>
      <c r="C78" s="53">
        <v>0</v>
      </c>
      <c r="D78" s="53">
        <v>0</v>
      </c>
      <c r="E78" s="53">
        <v>0</v>
      </c>
      <c r="F78" s="43">
        <v>0</v>
      </c>
      <c r="G78" s="53">
        <v>1.4482999992358947</v>
      </c>
      <c r="H78" s="53">
        <v>0</v>
      </c>
      <c r="I78" s="53">
        <v>0</v>
      </c>
      <c r="J78" s="53">
        <v>0</v>
      </c>
      <c r="K78" s="43">
        <v>0</v>
      </c>
      <c r="L78" s="53">
        <v>0</v>
      </c>
      <c r="M78" s="53">
        <v>0</v>
      </c>
      <c r="N78" s="34"/>
    </row>
    <row r="79" spans="1:14" ht="18.75" customHeight="1">
      <c r="A79" s="17" t="s">
        <v>56</v>
      </c>
      <c r="B79" s="53">
        <v>0</v>
      </c>
      <c r="C79" s="53">
        <v>0</v>
      </c>
      <c r="D79" s="53">
        <v>0</v>
      </c>
      <c r="E79" s="53">
        <v>0</v>
      </c>
      <c r="F79" s="43">
        <v>0</v>
      </c>
      <c r="G79" s="43">
        <v>0</v>
      </c>
      <c r="H79" s="53">
        <v>1.7029484080935777</v>
      </c>
      <c r="I79" s="53">
        <v>0</v>
      </c>
      <c r="J79" s="53">
        <v>0</v>
      </c>
      <c r="K79" s="43">
        <v>0</v>
      </c>
      <c r="L79" s="53">
        <v>0</v>
      </c>
      <c r="M79" s="53">
        <v>0</v>
      </c>
      <c r="N79" s="34"/>
    </row>
    <row r="80" spans="1:14" ht="18.75" customHeight="1">
      <c r="A80" s="17" t="s">
        <v>55</v>
      </c>
      <c r="B80" s="53">
        <v>0</v>
      </c>
      <c r="C80" s="53">
        <v>0</v>
      </c>
      <c r="D80" s="53">
        <v>0</v>
      </c>
      <c r="E80" s="53">
        <v>0</v>
      </c>
      <c r="F80" s="43">
        <v>0</v>
      </c>
      <c r="G80" s="43">
        <v>0</v>
      </c>
      <c r="H80" s="53">
        <v>1.6206000007525645</v>
      </c>
      <c r="I80" s="53">
        <v>0</v>
      </c>
      <c r="J80" s="53">
        <v>0</v>
      </c>
      <c r="K80" s="43">
        <v>0</v>
      </c>
      <c r="L80" s="53">
        <v>0</v>
      </c>
      <c r="M80" s="53">
        <v>0</v>
      </c>
      <c r="N80" s="34"/>
    </row>
    <row r="81" spans="1:14" ht="18.75" customHeight="1">
      <c r="A81" s="17" t="s">
        <v>57</v>
      </c>
      <c r="B81" s="53">
        <v>0</v>
      </c>
      <c r="C81" s="53">
        <v>0</v>
      </c>
      <c r="D81" s="53">
        <v>0</v>
      </c>
      <c r="E81" s="53">
        <v>0</v>
      </c>
      <c r="F81" s="43">
        <v>0</v>
      </c>
      <c r="G81" s="43">
        <v>0</v>
      </c>
      <c r="H81" s="53">
        <v>0</v>
      </c>
      <c r="I81" s="53">
        <v>1.6418999944763588</v>
      </c>
      <c r="J81" s="53">
        <v>0</v>
      </c>
      <c r="K81" s="43">
        <v>0</v>
      </c>
      <c r="L81" s="53">
        <v>0</v>
      </c>
      <c r="M81" s="53">
        <v>0</v>
      </c>
      <c r="N81" s="31"/>
    </row>
    <row r="82" spans="1:14" ht="18.75" customHeight="1">
      <c r="A82" s="17" t="s">
        <v>58</v>
      </c>
      <c r="B82" s="53">
        <v>0</v>
      </c>
      <c r="C82" s="53">
        <v>0</v>
      </c>
      <c r="D82" s="53">
        <v>0</v>
      </c>
      <c r="E82" s="53">
        <v>0</v>
      </c>
      <c r="F82" s="43">
        <v>0</v>
      </c>
      <c r="G82" s="43">
        <v>0</v>
      </c>
      <c r="H82" s="53">
        <v>0</v>
      </c>
      <c r="I82" s="53">
        <v>0</v>
      </c>
      <c r="J82" s="53">
        <v>1.8491999973794035</v>
      </c>
      <c r="K82" s="43">
        <v>0</v>
      </c>
      <c r="L82" s="53">
        <v>0</v>
      </c>
      <c r="M82" s="53">
        <v>0</v>
      </c>
      <c r="N82" s="34"/>
    </row>
    <row r="83" spans="1:14" ht="18.75" customHeight="1">
      <c r="A83" s="17" t="s">
        <v>24</v>
      </c>
      <c r="B83" s="53">
        <v>0</v>
      </c>
      <c r="C83" s="53">
        <v>0</v>
      </c>
      <c r="D83" s="53">
        <v>0</v>
      </c>
      <c r="E83" s="53">
        <v>0</v>
      </c>
      <c r="F83" s="43">
        <v>0</v>
      </c>
      <c r="G83" s="43">
        <v>0</v>
      </c>
      <c r="H83" s="53">
        <v>0</v>
      </c>
      <c r="I83" s="53">
        <v>0</v>
      </c>
      <c r="J83" s="53">
        <v>0</v>
      </c>
      <c r="K83" s="24">
        <v>1.76789999486231</v>
      </c>
      <c r="L83" s="53">
        <v>0</v>
      </c>
      <c r="M83" s="53">
        <v>0</v>
      </c>
      <c r="N83" s="31"/>
    </row>
    <row r="84" spans="1:14" ht="18.75" customHeight="1">
      <c r="A84" s="17" t="s">
        <v>59</v>
      </c>
      <c r="B84" s="53">
        <v>0</v>
      </c>
      <c r="C84" s="53">
        <v>0</v>
      </c>
      <c r="D84" s="53">
        <v>0</v>
      </c>
      <c r="E84" s="53">
        <v>0</v>
      </c>
      <c r="F84" s="43">
        <v>0</v>
      </c>
      <c r="G84" s="4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2.0997999696126786</v>
      </c>
      <c r="M84" s="53">
        <v>0</v>
      </c>
      <c r="N84" s="34"/>
    </row>
    <row r="85" spans="1:14" ht="18.75" customHeight="1">
      <c r="A85" s="40" t="s">
        <v>60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8">
        <v>2.0890000299751206</v>
      </c>
      <c r="N85" s="59"/>
    </row>
    <row r="86" spans="1:14" ht="114" customHeight="1">
      <c r="A86" s="68" t="s">
        <v>97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9" ht="14.25">
      <c r="B89" s="49"/>
    </row>
    <row r="90" ht="14.25">
      <c r="H90" s="50"/>
    </row>
    <row r="92" spans="8:11" ht="14.25">
      <c r="H92" s="51"/>
      <c r="I92" s="52"/>
      <c r="J92" s="52"/>
      <c r="K92" s="52"/>
    </row>
  </sheetData>
  <sheetProtection/>
  <mergeCells count="7">
    <mergeCell ref="A86:N86"/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6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2014-10-10T18:52:48Z</dcterms:modified>
  <cp:category/>
  <cp:version/>
  <cp:contentType/>
  <cp:contentStatus/>
</cp:coreProperties>
</file>