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<sst xmlns="http://schemas.openxmlformats.org/spreadsheetml/2006/main" count="100" uniqueCount="98">
  <si>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</si>
  <si>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</si>
  <si>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</si>
  <si>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</si>
  <si>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</si>
  <si>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</si>
  <si>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</si>
  <si>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</si>
  <si>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</si>
  <si>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</si>
  <si>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</si>
  <si>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</si>
  <si>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</si>
  <si>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</si>
  <si>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</si>
  <si>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</si>
  <si>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</si>
  <si>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</si>
  <si>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</si>
  <si>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</si>
  <si>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</si>
  <si>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</si>
  <si>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</si>
  <si>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</si>
  <si>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</si>
  <si>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</si>
  <si>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</si>
  <si>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</si>
  <si>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</si>
  <si>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</si>
  <si>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</si>
  <si>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</si>
  <si>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</si>
  <si>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</si>
  <si>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</si>
  <si>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</si>
  <si>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</si>
  <si>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</si>
  <si>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</si>
  <si>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</si>
  <si>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</si>
  <si>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</si>
  <si>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</si>
  <si>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</si>
  <si>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</si>
  <si>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</si>
  <si>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</si>
  <si>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</si>
  <si>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</si>
  <si>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</si>
  <si>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</si>
  <si>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</si>
  <si>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</si>
  <si>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</si>
  <si>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</si>
  <si>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</si>
  <si>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</si>
  <si>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</si>
  <si>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</si>
  <si>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</si>
  <si>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</si>
  <si>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</si>
  <si>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</si>
  <si>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</si>
  <si>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</si>
  <si>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</si>
  <si>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</si>
  <si>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</si>
  <si>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</si>
  <si>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</si>
  <si>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</si>
  <si>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</si>
  <si>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</si>
  <si>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</si>
  <si>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</si>
  <si>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</si>
  <si>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</si>
  <si>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</si>
  <si>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</si>
  <si>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</si>
  <si>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</si>
  <si>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</si>
  <si>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</si>
  <si>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</si>
  <si>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</si>
  <si>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</si>
  <si>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</si>
  <si>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</si>
  <si>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</si>
  <si>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</si>
  <si>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</si>
  <si>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</si>
  <si>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6.2.6. Pagamento por estimativa</t>
  </si>
  <si>
    <t>3. Ponderação dos Fatores de Integração e de Gratuidade  (((1.1. + 1.2.) x 2.1.) + (1.3. x 2.2.))/1.</t>
  </si>
  <si>
    <t>OPERAÇÃO 18/09/14 - VENCIMENTO 25/09/14</t>
  </si>
  <si>
    <t>6.3. Revisão de Remuneração pelo Transporte Coletivo (1)</t>
  </si>
  <si>
    <t>9. Tarifa de Remuneração Líquida Por Passageiro (2)</t>
  </si>
  <si>
    <t>Nota: (1) Revisão de passageiros dias 14, 15 e 16/09/14, todas as áreas. Total de 753.505 passageiros 
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</si>
</sst>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1307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1307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130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5" t="s">
        <v>4</v>
      </c>
      <c r="B4" s="65" t="s">
        <v>63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5</v>
      </c>
    </row>
    <row r="5" spans="1:14" ht="42" customHeight="1">
      <c r="A5" s="65"/>
      <c r="B5" s="4" t="s">
        <v>0</v>
      </c>
      <c r="C5" s="4" t="s">
        <v>1</v>
      </c>
      <c r="D5" s="4" t="s">
        <v>50</v>
      </c>
      <c r="E5" s="4" t="s">
        <v>61</v>
      </c>
      <c r="F5" s="4" t="s">
        <v>38</v>
      </c>
      <c r="G5" s="4" t="s">
        <v>40</v>
      </c>
      <c r="H5" s="4" t="s">
        <v>2</v>
      </c>
      <c r="I5" s="4" t="s">
        <v>64</v>
      </c>
      <c r="J5" s="4" t="s">
        <v>64</v>
      </c>
      <c r="K5" s="4" t="s">
        <v>64</v>
      </c>
      <c r="L5" s="4" t="s">
        <v>47</v>
      </c>
      <c r="M5" s="4" t="s">
        <v>51</v>
      </c>
      <c r="N5" s="65"/>
    </row>
    <row r="6" spans="1:14" ht="20.25" customHeight="1">
      <c r="A6" s="65"/>
      <c r="B6" s="3" t="s">
        <v>34</v>
      </c>
      <c r="C6" s="3" t="s">
        <v>35</v>
      </c>
      <c r="D6" s="3" t="s">
        <v>36</v>
      </c>
      <c r="E6" s="3" t="s">
        <v>37</v>
      </c>
      <c r="F6" s="3" t="s">
        <v>39</v>
      </c>
      <c r="G6" s="3" t="s">
        <v>41</v>
      </c>
      <c r="H6" s="3" t="s">
        <v>48</v>
      </c>
      <c r="I6" s="3" t="s">
        <v>42</v>
      </c>
      <c r="J6" s="3" t="s">
        <v>44</v>
      </c>
      <c r="K6" s="3" t="s">
        <v>43</v>
      </c>
      <c r="L6" s="3" t="s">
        <v>45</v>
      </c>
      <c r="M6" s="3" t="s">
        <v>46</v>
      </c>
      <c r="N6" s="65"/>
    </row>
    <row r="7" spans="1:16" ht="18.75" customHeight="1">
      <c r="A7" s="9" t="s">
        <v>6</v>
      </c>
      <c r="B7" s="10">
        <f>B8+B20+B24</f>
        <v>508316</v>
      </c>
      <c r="C7" s="10">
        <f>C8+C20+C24</f>
        <v>403427</v>
      </c>
      <c r="D7" s="10">
        <f>D8+D20+D24</f>
        <v>373421</v>
      </c>
      <c r="E7" s="10">
        <f>E8+E20+E24</f>
        <v>88948</v>
      </c>
      <c r="F7" s="10">
        <f aca="true" t="shared" si="0" ref="F7:M7">F8+F20+F24</f>
        <v>312240</v>
      </c>
      <c r="G7" s="10">
        <f t="shared" si="0"/>
        <v>522378</v>
      </c>
      <c r="H7" s="10">
        <f t="shared" si="0"/>
        <v>497028</v>
      </c>
      <c r="I7" s="10">
        <f t="shared" si="0"/>
        <v>428162</v>
      </c>
      <c r="J7" s="10">
        <f t="shared" si="0"/>
        <v>320611</v>
      </c>
      <c r="K7" s="10">
        <f t="shared" si="0"/>
        <v>380521</v>
      </c>
      <c r="L7" s="10">
        <f t="shared" si="0"/>
        <v>171325</v>
      </c>
      <c r="M7" s="10">
        <f t="shared" si="0"/>
        <v>100148</v>
      </c>
      <c r="N7" s="10">
        <f>+N8+N20+N24</f>
        <v>4106525</v>
      </c>
      <c r="P7" s="41"/>
    </row>
    <row r="8" spans="1:14" ht="18.75" customHeight="1">
      <c r="A8" s="11" t="s">
        <v>33</v>
      </c>
      <c r="B8" s="12">
        <f>+B9+B12+B16</f>
        <v>285604</v>
      </c>
      <c r="C8" s="12">
        <f>+C9+C12+C16</f>
        <v>239042</v>
      </c>
      <c r="D8" s="12">
        <f>+D9+D12+D16</f>
        <v>234325</v>
      </c>
      <c r="E8" s="12">
        <f>+E9+E12+E16</f>
        <v>54011</v>
      </c>
      <c r="F8" s="12">
        <f aca="true" t="shared" si="1" ref="F8:M8">+F9+F12+F16</f>
        <v>184857</v>
      </c>
      <c r="G8" s="12">
        <f t="shared" si="1"/>
        <v>314070</v>
      </c>
      <c r="H8" s="12">
        <f t="shared" si="1"/>
        <v>285805</v>
      </c>
      <c r="I8" s="12">
        <f t="shared" si="1"/>
        <v>246342</v>
      </c>
      <c r="J8" s="12">
        <f t="shared" si="1"/>
        <v>190788</v>
      </c>
      <c r="K8" s="12">
        <f t="shared" si="1"/>
        <v>203440</v>
      </c>
      <c r="L8" s="12">
        <f t="shared" si="1"/>
        <v>102340</v>
      </c>
      <c r="M8" s="12">
        <f t="shared" si="1"/>
        <v>62947</v>
      </c>
      <c r="N8" s="12">
        <f>SUM(B8:M8)</f>
        <v>2403571</v>
      </c>
    </row>
    <row r="9" spans="1:14" ht="18.75" customHeight="1">
      <c r="A9" s="13" t="s">
        <v>7</v>
      </c>
      <c r="B9" s="14">
        <v>28609</v>
      </c>
      <c r="C9" s="14">
        <v>29405</v>
      </c>
      <c r="D9" s="14">
        <v>16880</v>
      </c>
      <c r="E9" s="14">
        <v>4967</v>
      </c>
      <c r="F9" s="14">
        <v>14018</v>
      </c>
      <c r="G9" s="14">
        <v>27115</v>
      </c>
      <c r="H9" s="14">
        <v>34905</v>
      </c>
      <c r="I9" s="14">
        <v>16075</v>
      </c>
      <c r="J9" s="14">
        <v>21326</v>
      </c>
      <c r="K9" s="14">
        <v>16194</v>
      </c>
      <c r="L9" s="14">
        <v>13115</v>
      </c>
      <c r="M9" s="14">
        <v>8021</v>
      </c>
      <c r="N9" s="12">
        <f aca="true" t="shared" si="2" ref="N9:N19">SUM(B9:M9)</f>
        <v>230630</v>
      </c>
    </row>
    <row r="10" spans="1:14" ht="18.75" customHeight="1">
      <c r="A10" s="15" t="s">
        <v>8</v>
      </c>
      <c r="B10" s="14">
        <f>+B9-B11</f>
        <v>28609</v>
      </c>
      <c r="C10" s="14">
        <f>+C9-C11</f>
        <v>29405</v>
      </c>
      <c r="D10" s="14">
        <f>+D9-D11</f>
        <v>16880</v>
      </c>
      <c r="E10" s="14">
        <f>+E9-E11</f>
        <v>4967</v>
      </c>
      <c r="F10" s="14">
        <f aca="true" t="shared" si="3" ref="F10:M10">+F9-F11</f>
        <v>14018</v>
      </c>
      <c r="G10" s="14">
        <f t="shared" si="3"/>
        <v>27115</v>
      </c>
      <c r="H10" s="14">
        <f t="shared" si="3"/>
        <v>34905</v>
      </c>
      <c r="I10" s="14">
        <f t="shared" si="3"/>
        <v>16075</v>
      </c>
      <c r="J10" s="14">
        <f t="shared" si="3"/>
        <v>21326</v>
      </c>
      <c r="K10" s="14">
        <f t="shared" si="3"/>
        <v>16194</v>
      </c>
      <c r="L10" s="14">
        <f t="shared" si="3"/>
        <v>13115</v>
      </c>
      <c r="M10" s="14">
        <f t="shared" si="3"/>
        <v>8021</v>
      </c>
      <c r="N10" s="12">
        <f t="shared" si="2"/>
        <v>230630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28</v>
      </c>
      <c r="B12" s="14">
        <f>B13+B14+B15</f>
        <v>247656</v>
      </c>
      <c r="C12" s="14">
        <f>C13+C14+C15</f>
        <v>201919</v>
      </c>
      <c r="D12" s="14">
        <f>D13+D14+D15</f>
        <v>212781</v>
      </c>
      <c r="E12" s="14">
        <f>E13+E14+E15</f>
        <v>47669</v>
      </c>
      <c r="F12" s="14">
        <f aca="true" t="shared" si="4" ref="F12:M12">F13+F14+F15</f>
        <v>164359</v>
      </c>
      <c r="G12" s="14">
        <f t="shared" si="4"/>
        <v>276988</v>
      </c>
      <c r="H12" s="14">
        <f t="shared" si="4"/>
        <v>242334</v>
      </c>
      <c r="I12" s="14">
        <f t="shared" si="4"/>
        <v>223673</v>
      </c>
      <c r="J12" s="14">
        <f t="shared" si="4"/>
        <v>164080</v>
      </c>
      <c r="K12" s="14">
        <f t="shared" si="4"/>
        <v>181139</v>
      </c>
      <c r="L12" s="14">
        <f t="shared" si="4"/>
        <v>86833</v>
      </c>
      <c r="M12" s="14">
        <f t="shared" si="4"/>
        <v>53728</v>
      </c>
      <c r="N12" s="12">
        <f t="shared" si="2"/>
        <v>2103159</v>
      </c>
    </row>
    <row r="13" spans="1:14" ht="18.75" customHeight="1">
      <c r="A13" s="15" t="s">
        <v>10</v>
      </c>
      <c r="B13" s="14">
        <v>108667</v>
      </c>
      <c r="C13" s="14">
        <v>90393</v>
      </c>
      <c r="D13" s="14">
        <v>95089</v>
      </c>
      <c r="E13" s="14">
        <v>20990</v>
      </c>
      <c r="F13" s="14">
        <v>71637</v>
      </c>
      <c r="G13" s="14">
        <v>124531</v>
      </c>
      <c r="H13" s="14">
        <v>112805</v>
      </c>
      <c r="I13" s="14">
        <v>103696</v>
      </c>
      <c r="J13" s="14">
        <v>73766</v>
      </c>
      <c r="K13" s="14">
        <v>80926</v>
      </c>
      <c r="L13" s="14">
        <v>39706</v>
      </c>
      <c r="M13" s="14">
        <v>23818</v>
      </c>
      <c r="N13" s="12">
        <f t="shared" si="2"/>
        <v>946024</v>
      </c>
    </row>
    <row r="14" spans="1:14" ht="18.75" customHeight="1">
      <c r="A14" s="15" t="s">
        <v>11</v>
      </c>
      <c r="B14" s="14">
        <v>107688</v>
      </c>
      <c r="C14" s="14">
        <v>82767</v>
      </c>
      <c r="D14" s="14">
        <v>95978</v>
      </c>
      <c r="E14" s="14">
        <v>20221</v>
      </c>
      <c r="F14" s="14">
        <v>70174</v>
      </c>
      <c r="G14" s="14">
        <v>115522</v>
      </c>
      <c r="H14" s="14">
        <v>99231</v>
      </c>
      <c r="I14" s="14">
        <v>95891</v>
      </c>
      <c r="J14" s="14">
        <v>70135</v>
      </c>
      <c r="K14" s="14">
        <v>78191</v>
      </c>
      <c r="L14" s="14">
        <v>38002</v>
      </c>
      <c r="M14" s="14">
        <v>24523</v>
      </c>
      <c r="N14" s="12">
        <f t="shared" si="2"/>
        <v>898323</v>
      </c>
    </row>
    <row r="15" spans="1:14" ht="18.75" customHeight="1">
      <c r="A15" s="15" t="s">
        <v>12</v>
      </c>
      <c r="B15" s="14">
        <v>31301</v>
      </c>
      <c r="C15" s="14">
        <v>28759</v>
      </c>
      <c r="D15" s="14">
        <v>21714</v>
      </c>
      <c r="E15" s="14">
        <v>6458</v>
      </c>
      <c r="F15" s="14">
        <v>22548</v>
      </c>
      <c r="G15" s="14">
        <v>36935</v>
      </c>
      <c r="H15" s="14">
        <v>30298</v>
      </c>
      <c r="I15" s="14">
        <v>24086</v>
      </c>
      <c r="J15" s="14">
        <v>20179</v>
      </c>
      <c r="K15" s="14">
        <v>22022</v>
      </c>
      <c r="L15" s="14">
        <v>9125</v>
      </c>
      <c r="M15" s="14">
        <v>5387</v>
      </c>
      <c r="N15" s="12">
        <f t="shared" si="2"/>
        <v>258812</v>
      </c>
    </row>
    <row r="16" spans="1:14" ht="18.75" customHeight="1">
      <c r="A16" s="16" t="s">
        <v>32</v>
      </c>
      <c r="B16" s="14">
        <f>B17+B18+B19</f>
        <v>9339</v>
      </c>
      <c r="C16" s="14">
        <f>C17+C18+C19</f>
        <v>7718</v>
      </c>
      <c r="D16" s="14">
        <f>D17+D18+D19</f>
        <v>4664</v>
      </c>
      <c r="E16" s="14">
        <f>E17+E18+E19</f>
        <v>1375</v>
      </c>
      <c r="F16" s="14">
        <f aca="true" t="shared" si="5" ref="F16:M16">F17+F18+F19</f>
        <v>6480</v>
      </c>
      <c r="G16" s="14">
        <f t="shared" si="5"/>
        <v>9967</v>
      </c>
      <c r="H16" s="14">
        <f t="shared" si="5"/>
        <v>8566</v>
      </c>
      <c r="I16" s="14">
        <f t="shared" si="5"/>
        <v>6594</v>
      </c>
      <c r="J16" s="14">
        <f t="shared" si="5"/>
        <v>5382</v>
      </c>
      <c r="K16" s="14">
        <f t="shared" si="5"/>
        <v>6107</v>
      </c>
      <c r="L16" s="14">
        <f t="shared" si="5"/>
        <v>2392</v>
      </c>
      <c r="M16" s="14">
        <f t="shared" si="5"/>
        <v>1198</v>
      </c>
      <c r="N16" s="12">
        <f t="shared" si="2"/>
        <v>69782</v>
      </c>
    </row>
    <row r="17" spans="1:14" ht="18.75" customHeight="1">
      <c r="A17" s="15" t="s">
        <v>29</v>
      </c>
      <c r="B17" s="14">
        <v>3337</v>
      </c>
      <c r="C17" s="14">
        <v>2626</v>
      </c>
      <c r="D17" s="14">
        <v>1566</v>
      </c>
      <c r="E17" s="14">
        <v>467</v>
      </c>
      <c r="F17" s="14">
        <v>2071</v>
      </c>
      <c r="G17" s="14">
        <v>3568</v>
      </c>
      <c r="H17" s="14">
        <v>3185</v>
      </c>
      <c r="I17" s="14">
        <v>2617</v>
      </c>
      <c r="J17" s="14">
        <v>2159</v>
      </c>
      <c r="K17" s="14">
        <v>2504</v>
      </c>
      <c r="L17" s="14">
        <v>1022</v>
      </c>
      <c r="M17" s="14">
        <v>525</v>
      </c>
      <c r="N17" s="12">
        <f t="shared" si="2"/>
        <v>25647</v>
      </c>
    </row>
    <row r="18" spans="1:14" ht="18.75" customHeight="1">
      <c r="A18" s="15" t="s">
        <v>30</v>
      </c>
      <c r="B18" s="14">
        <v>197</v>
      </c>
      <c r="C18" s="14">
        <v>235</v>
      </c>
      <c r="D18" s="14">
        <v>171</v>
      </c>
      <c r="E18" s="14">
        <v>30</v>
      </c>
      <c r="F18" s="14">
        <v>140</v>
      </c>
      <c r="G18" s="14">
        <v>309</v>
      </c>
      <c r="H18" s="14">
        <v>240</v>
      </c>
      <c r="I18" s="14">
        <v>202</v>
      </c>
      <c r="J18" s="14">
        <v>141</v>
      </c>
      <c r="K18" s="14">
        <v>216</v>
      </c>
      <c r="L18" s="14">
        <v>90</v>
      </c>
      <c r="M18" s="14">
        <v>42</v>
      </c>
      <c r="N18" s="12">
        <f t="shared" si="2"/>
        <v>2013</v>
      </c>
    </row>
    <row r="19" spans="1:14" ht="18.75" customHeight="1">
      <c r="A19" s="15" t="s">
        <v>31</v>
      </c>
      <c r="B19" s="14">
        <v>5805</v>
      </c>
      <c r="C19" s="14">
        <v>4857</v>
      </c>
      <c r="D19" s="14">
        <v>2927</v>
      </c>
      <c r="E19" s="14">
        <v>878</v>
      </c>
      <c r="F19" s="14">
        <v>4269</v>
      </c>
      <c r="G19" s="14">
        <v>6090</v>
      </c>
      <c r="H19" s="14">
        <v>5141</v>
      </c>
      <c r="I19" s="14">
        <v>3775</v>
      </c>
      <c r="J19" s="14">
        <v>3082</v>
      </c>
      <c r="K19" s="14">
        <v>3387</v>
      </c>
      <c r="L19" s="14">
        <v>1280</v>
      </c>
      <c r="M19" s="14">
        <v>631</v>
      </c>
      <c r="N19" s="12">
        <f t="shared" si="2"/>
        <v>42122</v>
      </c>
    </row>
    <row r="20" spans="1:14" ht="18.75" customHeight="1">
      <c r="A20" s="17" t="s">
        <v>13</v>
      </c>
      <c r="B20" s="18">
        <f>B21+B22+B23</f>
        <v>165721</v>
      </c>
      <c r="C20" s="18">
        <f>C21+C22+C23</f>
        <v>113729</v>
      </c>
      <c r="D20" s="18">
        <f>D21+D22+D23</f>
        <v>94489</v>
      </c>
      <c r="E20" s="18">
        <f>E21+E22+E23</f>
        <v>21826</v>
      </c>
      <c r="F20" s="18">
        <f aca="true" t="shared" si="6" ref="F20:M20">F21+F22+F23</f>
        <v>81886</v>
      </c>
      <c r="G20" s="18">
        <f t="shared" si="6"/>
        <v>137247</v>
      </c>
      <c r="H20" s="18">
        <f t="shared" si="6"/>
        <v>147434</v>
      </c>
      <c r="I20" s="18">
        <f t="shared" si="6"/>
        <v>138098</v>
      </c>
      <c r="J20" s="18">
        <f t="shared" si="6"/>
        <v>92813</v>
      </c>
      <c r="K20" s="18">
        <f t="shared" si="6"/>
        <v>142319</v>
      </c>
      <c r="L20" s="18">
        <f t="shared" si="6"/>
        <v>56155</v>
      </c>
      <c r="M20" s="18">
        <f t="shared" si="6"/>
        <v>31346</v>
      </c>
      <c r="N20" s="12">
        <f aca="true" t="shared" si="7" ref="N20:N26">SUM(B20:M20)</f>
        <v>1223063</v>
      </c>
    </row>
    <row r="21" spans="1:14" ht="18.75" customHeight="1">
      <c r="A21" s="13" t="s">
        <v>14</v>
      </c>
      <c r="B21" s="14">
        <v>81912</v>
      </c>
      <c r="C21" s="14">
        <v>60029</v>
      </c>
      <c r="D21" s="14">
        <v>49713</v>
      </c>
      <c r="E21" s="14">
        <v>11405</v>
      </c>
      <c r="F21" s="14">
        <v>41208</v>
      </c>
      <c r="G21" s="14">
        <v>73122</v>
      </c>
      <c r="H21" s="14">
        <v>80268</v>
      </c>
      <c r="I21" s="14">
        <v>72246</v>
      </c>
      <c r="J21" s="14">
        <v>48399</v>
      </c>
      <c r="K21" s="14">
        <v>71880</v>
      </c>
      <c r="L21" s="14">
        <v>28952</v>
      </c>
      <c r="M21" s="14">
        <v>15789</v>
      </c>
      <c r="N21" s="12">
        <f t="shared" si="7"/>
        <v>634923</v>
      </c>
    </row>
    <row r="22" spans="1:14" ht="18.75" customHeight="1">
      <c r="A22" s="13" t="s">
        <v>15</v>
      </c>
      <c r="B22" s="14">
        <v>66137</v>
      </c>
      <c r="C22" s="14">
        <v>40639</v>
      </c>
      <c r="D22" s="14">
        <v>35387</v>
      </c>
      <c r="E22" s="14">
        <v>7981</v>
      </c>
      <c r="F22" s="14">
        <v>30527</v>
      </c>
      <c r="G22" s="14">
        <v>48113</v>
      </c>
      <c r="H22" s="14">
        <v>52545</v>
      </c>
      <c r="I22" s="14">
        <v>52408</v>
      </c>
      <c r="J22" s="14">
        <v>35183</v>
      </c>
      <c r="K22" s="14">
        <v>57212</v>
      </c>
      <c r="L22" s="14">
        <v>22383</v>
      </c>
      <c r="M22" s="14">
        <v>13222</v>
      </c>
      <c r="N22" s="12">
        <f t="shared" si="7"/>
        <v>461737</v>
      </c>
    </row>
    <row r="23" spans="1:14" ht="18.75" customHeight="1">
      <c r="A23" s="13" t="s">
        <v>16</v>
      </c>
      <c r="B23" s="14">
        <v>17672</v>
      </c>
      <c r="C23" s="14">
        <v>13061</v>
      </c>
      <c r="D23" s="14">
        <v>9389</v>
      </c>
      <c r="E23" s="14">
        <v>2440</v>
      </c>
      <c r="F23" s="14">
        <v>10151</v>
      </c>
      <c r="G23" s="14">
        <v>16012</v>
      </c>
      <c r="H23" s="14">
        <v>14621</v>
      </c>
      <c r="I23" s="14">
        <v>13444</v>
      </c>
      <c r="J23" s="14">
        <v>9231</v>
      </c>
      <c r="K23" s="14">
        <v>13227</v>
      </c>
      <c r="L23" s="14">
        <v>4820</v>
      </c>
      <c r="M23" s="14">
        <v>2335</v>
      </c>
      <c r="N23" s="12">
        <f t="shared" si="7"/>
        <v>126403</v>
      </c>
    </row>
    <row r="24" spans="1:14" ht="18.75" customHeight="1">
      <c r="A24" s="17" t="s">
        <v>17</v>
      </c>
      <c r="B24" s="14">
        <f>B25+B26</f>
        <v>56991</v>
      </c>
      <c r="C24" s="14">
        <f>C25+C26</f>
        <v>50656</v>
      </c>
      <c r="D24" s="14">
        <f>D25+D26</f>
        <v>44607</v>
      </c>
      <c r="E24" s="14">
        <f>E25+E26</f>
        <v>13111</v>
      </c>
      <c r="F24" s="14">
        <f aca="true" t="shared" si="8" ref="F24:M24">F25+F26</f>
        <v>45497</v>
      </c>
      <c r="G24" s="14">
        <f t="shared" si="8"/>
        <v>71061</v>
      </c>
      <c r="H24" s="14">
        <f t="shared" si="8"/>
        <v>63789</v>
      </c>
      <c r="I24" s="14">
        <f t="shared" si="8"/>
        <v>43722</v>
      </c>
      <c r="J24" s="14">
        <f t="shared" si="8"/>
        <v>37010</v>
      </c>
      <c r="K24" s="14">
        <f t="shared" si="8"/>
        <v>34762</v>
      </c>
      <c r="L24" s="14">
        <f t="shared" si="8"/>
        <v>12830</v>
      </c>
      <c r="M24" s="14">
        <f t="shared" si="8"/>
        <v>5855</v>
      </c>
      <c r="N24" s="12">
        <f t="shared" si="7"/>
        <v>479891</v>
      </c>
    </row>
    <row r="25" spans="1:14" ht="18.75" customHeight="1">
      <c r="A25" s="13" t="s">
        <v>18</v>
      </c>
      <c r="B25" s="14">
        <v>36474</v>
      </c>
      <c r="C25" s="14">
        <v>32420</v>
      </c>
      <c r="D25" s="14">
        <v>28548</v>
      </c>
      <c r="E25" s="14">
        <v>8391</v>
      </c>
      <c r="F25" s="14">
        <v>29118</v>
      </c>
      <c r="G25" s="14">
        <v>45479</v>
      </c>
      <c r="H25" s="14">
        <v>40825</v>
      </c>
      <c r="I25" s="14">
        <v>27982</v>
      </c>
      <c r="J25" s="14">
        <v>23686</v>
      </c>
      <c r="K25" s="14">
        <v>22248</v>
      </c>
      <c r="L25" s="14">
        <v>8211</v>
      </c>
      <c r="M25" s="14">
        <v>3747</v>
      </c>
      <c r="N25" s="12">
        <f t="shared" si="7"/>
        <v>307129</v>
      </c>
    </row>
    <row r="26" spans="1:14" ht="18.75" customHeight="1">
      <c r="A26" s="13" t="s">
        <v>19</v>
      </c>
      <c r="B26" s="14">
        <v>20517</v>
      </c>
      <c r="C26" s="14">
        <v>18236</v>
      </c>
      <c r="D26" s="14">
        <v>16059</v>
      </c>
      <c r="E26" s="14">
        <v>4720</v>
      </c>
      <c r="F26" s="14">
        <v>16379</v>
      </c>
      <c r="G26" s="14">
        <v>25582</v>
      </c>
      <c r="H26" s="14">
        <v>22964</v>
      </c>
      <c r="I26" s="14">
        <v>15740</v>
      </c>
      <c r="J26" s="14">
        <v>13324</v>
      </c>
      <c r="K26" s="14">
        <v>12514</v>
      </c>
      <c r="L26" s="14">
        <v>4619</v>
      </c>
      <c r="M26" s="14">
        <v>2108</v>
      </c>
      <c r="N26" s="12">
        <f t="shared" si="7"/>
        <v>172762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93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65</v>
      </c>
      <c r="B37" s="29">
        <f>ROUND(+B7*B35,2)</f>
        <v>884876.49</v>
      </c>
      <c r="C37" s="29">
        <f>ROUND(+C7*C35,2)</f>
        <v>678564.21</v>
      </c>
      <c r="D37" s="29">
        <f>ROUND(+D7*D35,2)</f>
        <v>589706.44</v>
      </c>
      <c r="E37" s="29">
        <f>ROUND(+E7*E35,2)</f>
        <v>174035.66</v>
      </c>
      <c r="F37" s="29">
        <f aca="true" t="shared" si="11" ref="F37:M37">ROUND(+F7*F35,2)</f>
        <v>567527.42</v>
      </c>
      <c r="G37" s="29">
        <f t="shared" si="11"/>
        <v>756560.06</v>
      </c>
      <c r="H37" s="29">
        <f t="shared" si="11"/>
        <v>836498.12</v>
      </c>
      <c r="I37" s="29">
        <f t="shared" si="11"/>
        <v>702999.19</v>
      </c>
      <c r="J37" s="29">
        <f t="shared" si="11"/>
        <v>592873.86</v>
      </c>
      <c r="K37" s="29">
        <f t="shared" si="11"/>
        <v>672723.08</v>
      </c>
      <c r="L37" s="29">
        <f t="shared" si="11"/>
        <v>359748.24</v>
      </c>
      <c r="M37" s="29">
        <f t="shared" si="11"/>
        <v>209209.17</v>
      </c>
      <c r="N37" s="29">
        <f>SUM(B37:M37)</f>
        <v>7025321.94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68</v>
      </c>
      <c r="B39" s="30">
        <f>+B40+B43+B50</f>
        <v>-47267.9</v>
      </c>
      <c r="C39" s="30">
        <f>+C40+C43+C50</f>
        <v>-70628.2</v>
      </c>
      <c r="D39" s="30">
        <f>+D40+D43+D50</f>
        <v>-9895.879999999997</v>
      </c>
      <c r="E39" s="30">
        <f>+E40+E43+E50</f>
        <v>21148.370000000003</v>
      </c>
      <c r="F39" s="30">
        <f aca="true" t="shared" si="12" ref="F39:M39">+F40+F43+F50</f>
        <v>31244</v>
      </c>
      <c r="G39" s="30">
        <f t="shared" si="12"/>
        <v>107359.76000000001</v>
      </c>
      <c r="H39" s="30">
        <f t="shared" si="12"/>
        <v>-48271.76</v>
      </c>
      <c r="I39" s="30">
        <f t="shared" si="12"/>
        <v>111898.26000000001</v>
      </c>
      <c r="J39" s="30">
        <f t="shared" si="12"/>
        <v>20015.39</v>
      </c>
      <c r="K39" s="30">
        <f t="shared" si="12"/>
        <v>165110.39</v>
      </c>
      <c r="L39" s="30">
        <f t="shared" si="12"/>
        <v>-26159.08</v>
      </c>
      <c r="M39" s="30">
        <f t="shared" si="12"/>
        <v>-22613.050000000003</v>
      </c>
      <c r="N39" s="30">
        <f>+N40+N43+N50</f>
        <v>231940.30000000005</v>
      </c>
      <c r="P39" s="42"/>
    </row>
    <row r="40" spans="1:16" ht="18.75" customHeight="1">
      <c r="A40" s="17" t="s">
        <v>69</v>
      </c>
      <c r="B40" s="31">
        <f>B41+B42</f>
        <v>-85827</v>
      </c>
      <c r="C40" s="31">
        <f>C41+C42</f>
        <v>-88215</v>
      </c>
      <c r="D40" s="31">
        <f>D41+D42</f>
        <v>-50640</v>
      </c>
      <c r="E40" s="31">
        <f>E41+E42</f>
        <v>-14901</v>
      </c>
      <c r="F40" s="31">
        <f aca="true" t="shared" si="13" ref="F40:M40">F41+F42</f>
        <v>-42054</v>
      </c>
      <c r="G40" s="31">
        <f t="shared" si="13"/>
        <v>-81345</v>
      </c>
      <c r="H40" s="31">
        <f t="shared" si="13"/>
        <v>-104715</v>
      </c>
      <c r="I40" s="31">
        <f t="shared" si="13"/>
        <v>-48225</v>
      </c>
      <c r="J40" s="31">
        <f t="shared" si="13"/>
        <v>-63978</v>
      </c>
      <c r="K40" s="31">
        <f t="shared" si="13"/>
        <v>-48582</v>
      </c>
      <c r="L40" s="31">
        <f t="shared" si="13"/>
        <v>-39345</v>
      </c>
      <c r="M40" s="31">
        <f t="shared" si="13"/>
        <v>-24063</v>
      </c>
      <c r="N40" s="30">
        <f aca="true" t="shared" si="14" ref="N40:N50">SUM(B40:M40)</f>
        <v>-691890</v>
      </c>
      <c r="P40" s="42"/>
    </row>
    <row r="41" spans="1:16" ht="18.75" customHeight="1">
      <c r="A41" s="13" t="s">
        <v>66</v>
      </c>
      <c r="B41" s="20">
        <f>ROUND(-B9*$D$3,2)</f>
        <v>-85827</v>
      </c>
      <c r="C41" s="20">
        <f>ROUND(-C9*$D$3,2)</f>
        <v>-88215</v>
      </c>
      <c r="D41" s="20">
        <f>ROUND(-D9*$D$3,2)</f>
        <v>-50640</v>
      </c>
      <c r="E41" s="20">
        <f>ROUND(-E9*$D$3,2)</f>
        <v>-14901</v>
      </c>
      <c r="F41" s="20">
        <f aca="true" t="shared" si="15" ref="F41:M41">ROUND(-F9*$D$3,2)</f>
        <v>-42054</v>
      </c>
      <c r="G41" s="20">
        <f t="shared" si="15"/>
        <v>-81345</v>
      </c>
      <c r="H41" s="20">
        <f t="shared" si="15"/>
        <v>-104715</v>
      </c>
      <c r="I41" s="20">
        <f t="shared" si="15"/>
        <v>-48225</v>
      </c>
      <c r="J41" s="20">
        <f t="shared" si="15"/>
        <v>-63978</v>
      </c>
      <c r="K41" s="20">
        <f t="shared" si="15"/>
        <v>-48582</v>
      </c>
      <c r="L41" s="20">
        <f t="shared" si="15"/>
        <v>-39345</v>
      </c>
      <c r="M41" s="20">
        <f t="shared" si="15"/>
        <v>-24063</v>
      </c>
      <c r="N41" s="55">
        <f t="shared" si="14"/>
        <v>-691890</v>
      </c>
      <c r="P41" s="42"/>
    </row>
    <row r="42" spans="1:16" ht="18.75" customHeight="1">
      <c r="A42" s="13" t="s">
        <v>67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5">
        <f>SUM(B42:M42)</f>
        <v>0</v>
      </c>
      <c r="P42" s="42"/>
    </row>
    <row r="43" spans="1:16" ht="18.75" customHeight="1">
      <c r="A43" s="17" t="s">
        <v>70</v>
      </c>
      <c r="B43" s="31">
        <f aca="true" t="shared" si="17" ref="B43:L43">SUM(B44:B49)</f>
        <v>-6750</v>
      </c>
      <c r="C43" s="31">
        <f t="shared" si="17"/>
        <v>-13250</v>
      </c>
      <c r="D43" s="31">
        <f t="shared" si="17"/>
        <v>0</v>
      </c>
      <c r="E43" s="31">
        <f t="shared" si="17"/>
        <v>0</v>
      </c>
      <c r="F43" s="31">
        <f t="shared" si="17"/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-109000</v>
      </c>
      <c r="M43" s="31">
        <f>SUM(M44:M49)</f>
        <v>-56900</v>
      </c>
      <c r="N43" s="31">
        <f>SUM(N44:N49)</f>
        <v>-189650</v>
      </c>
      <c r="P43" s="48"/>
    </row>
    <row r="44" spans="1:16" ht="18.75" customHeight="1">
      <c r="A44" s="13" t="s">
        <v>71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6" ht="18.75" customHeight="1">
      <c r="A45" s="13" t="s">
        <v>72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6" ht="18.75" customHeight="1">
      <c r="A46" s="13" t="s">
        <v>73</v>
      </c>
      <c r="B46" s="27">
        <f>-2750-4000</f>
        <v>-6750</v>
      </c>
      <c r="C46" s="27">
        <f>-250-13000</f>
        <v>-13250</v>
      </c>
      <c r="D46" s="27">
        <v>0</v>
      </c>
      <c r="E46" s="27">
        <v>0</v>
      </c>
      <c r="F46" s="27">
        <v>-250</v>
      </c>
      <c r="G46" s="27">
        <v>0</v>
      </c>
      <c r="H46" s="27">
        <f>-250-1750</f>
        <v>-2000</v>
      </c>
      <c r="I46" s="27">
        <v>0</v>
      </c>
      <c r="J46" s="27">
        <f>-1250</f>
        <v>-1250</v>
      </c>
      <c r="K46" s="27">
        <v>-250</v>
      </c>
      <c r="L46" s="27">
        <v>0</v>
      </c>
      <c r="M46" s="27">
        <v>0</v>
      </c>
      <c r="N46" s="27">
        <f t="shared" si="14"/>
        <v>-23750</v>
      </c>
      <c r="P46" s="68"/>
    </row>
    <row r="47" spans="1:14" ht="18.75" customHeight="1">
      <c r="A47" s="13" t="s">
        <v>74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92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-109000</v>
      </c>
      <c r="M49" s="27">
        <v>-56900</v>
      </c>
      <c r="N49" s="27">
        <f t="shared" si="14"/>
        <v>-165900</v>
      </c>
    </row>
    <row r="50" spans="1:14" ht="18.75" customHeight="1">
      <c r="A50" s="17" t="s">
        <v>95</v>
      </c>
      <c r="B50" s="32">
        <v>45309.1</v>
      </c>
      <c r="C50" s="32">
        <v>30836.8</v>
      </c>
      <c r="D50" s="32">
        <v>40744.12</v>
      </c>
      <c r="E50" s="32">
        <v>36049.37</v>
      </c>
      <c r="F50" s="32">
        <v>73548</v>
      </c>
      <c r="G50" s="32">
        <v>188704.76</v>
      </c>
      <c r="H50" s="32">
        <v>58443.24</v>
      </c>
      <c r="I50" s="32">
        <v>160123.26</v>
      </c>
      <c r="J50" s="32">
        <v>85243.39</v>
      </c>
      <c r="K50" s="32">
        <v>213942.39</v>
      </c>
      <c r="L50" s="32">
        <v>122185.92</v>
      </c>
      <c r="M50" s="32">
        <v>58349.95</v>
      </c>
      <c r="N50" s="27">
        <f t="shared" si="14"/>
        <v>1113480.3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76</v>
      </c>
      <c r="B52" s="34">
        <f>+B37+B39</f>
        <v>837608.59</v>
      </c>
      <c r="C52" s="34">
        <f aca="true" t="shared" si="18" ref="C52:M52">+C37+C39</f>
        <v>607936.01</v>
      </c>
      <c r="D52" s="34">
        <f t="shared" si="18"/>
        <v>579810.5599999999</v>
      </c>
      <c r="E52" s="34">
        <f t="shared" si="18"/>
        <v>195184.03</v>
      </c>
      <c r="F52" s="34">
        <f t="shared" si="18"/>
        <v>598771.42</v>
      </c>
      <c r="G52" s="34">
        <f t="shared" si="18"/>
        <v>863919.8200000001</v>
      </c>
      <c r="H52" s="34">
        <f t="shared" si="18"/>
        <v>788226.36</v>
      </c>
      <c r="I52" s="34">
        <f t="shared" si="18"/>
        <v>814897.45</v>
      </c>
      <c r="J52" s="34">
        <f t="shared" si="18"/>
        <v>612889.25</v>
      </c>
      <c r="K52" s="34">
        <f t="shared" si="18"/>
        <v>837833.47</v>
      </c>
      <c r="L52" s="34">
        <f t="shared" si="18"/>
        <v>333589.16</v>
      </c>
      <c r="M52" s="34">
        <f t="shared" si="18"/>
        <v>186596.12</v>
      </c>
      <c r="N52" s="34">
        <f>SUM(B52:M52)</f>
        <v>7257262.24</v>
      </c>
      <c r="P52" s="42"/>
    </row>
    <row r="53" spans="1:16" ht="15" customHeight="1">
      <c r="A53" s="4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77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7257262.260000002</v>
      </c>
      <c r="P55" s="42"/>
    </row>
    <row r="56" spans="1:14" ht="18.75" customHeight="1">
      <c r="A56" s="17" t="s">
        <v>78</v>
      </c>
      <c r="B56" s="44">
        <v>138781.37</v>
      </c>
      <c r="C56" s="44">
        <v>102247.88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241029.25</v>
      </c>
    </row>
    <row r="57" spans="1:14" ht="18.75" customHeight="1">
      <c r="A57" s="17" t="s">
        <v>79</v>
      </c>
      <c r="B57" s="44">
        <v>332445.89</v>
      </c>
      <c r="C57" s="44">
        <v>243180.04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575625.93</v>
      </c>
    </row>
    <row r="58" spans="1:14" ht="18.75" customHeight="1">
      <c r="A58" s="17" t="s">
        <v>80</v>
      </c>
      <c r="B58" s="43">
        <v>0</v>
      </c>
      <c r="C58" s="43">
        <v>0</v>
      </c>
      <c r="D58" s="31">
        <v>579810.57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579810.57</v>
      </c>
    </row>
    <row r="59" spans="1:14" ht="18.75" customHeight="1">
      <c r="A59" s="17" t="s">
        <v>81</v>
      </c>
      <c r="B59" s="43">
        <v>0</v>
      </c>
      <c r="C59" s="43">
        <v>0</v>
      </c>
      <c r="D59" s="43">
        <v>0</v>
      </c>
      <c r="E59" s="31">
        <v>166159.85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166159.85</v>
      </c>
    </row>
    <row r="60" spans="1:14" ht="18.75" customHeight="1">
      <c r="A60" s="17" t="s">
        <v>82</v>
      </c>
      <c r="B60" s="43">
        <v>0</v>
      </c>
      <c r="C60" s="43">
        <v>0</v>
      </c>
      <c r="D60" s="43">
        <v>0</v>
      </c>
      <c r="E60" s="43">
        <v>0</v>
      </c>
      <c r="F60" s="31">
        <v>131385.68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131385.68</v>
      </c>
    </row>
    <row r="61" spans="1:14" ht="18.75" customHeight="1">
      <c r="A61" s="17" t="s">
        <v>83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441839.06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441839.06</v>
      </c>
    </row>
    <row r="62" spans="1:14" ht="18.75" customHeight="1">
      <c r="A62" s="17" t="s">
        <v>84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322050.6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322050.6</v>
      </c>
    </row>
    <row r="63" spans="1:14" ht="18.75" customHeight="1">
      <c r="A63" s="17" t="s">
        <v>85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141078.31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141078.31</v>
      </c>
    </row>
    <row r="64" spans="1:14" ht="18.75" customHeight="1">
      <c r="A64" s="17" t="s">
        <v>91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312623.45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312623.45</v>
      </c>
    </row>
    <row r="65" spans="1:14" ht="18.75" customHeight="1">
      <c r="A65" s="17" t="s">
        <v>86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397683.56</v>
      </c>
      <c r="K65" s="43">
        <v>0</v>
      </c>
      <c r="L65" s="43">
        <v>0</v>
      </c>
      <c r="M65" s="43">
        <v>0</v>
      </c>
      <c r="N65" s="34">
        <f t="shared" si="19"/>
        <v>397683.56</v>
      </c>
    </row>
    <row r="66" spans="1:14" ht="18.75" customHeight="1">
      <c r="A66" s="17" t="s">
        <v>87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390544.04</v>
      </c>
      <c r="L66" s="43">
        <v>0</v>
      </c>
      <c r="M66" s="43">
        <v>0</v>
      </c>
      <c r="N66" s="31">
        <f t="shared" si="19"/>
        <v>390544.04</v>
      </c>
    </row>
    <row r="67" spans="1:14" ht="18.75" customHeight="1">
      <c r="A67" s="17" t="s">
        <v>88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166356.66</v>
      </c>
      <c r="M67" s="43">
        <v>0</v>
      </c>
      <c r="N67" s="34">
        <f t="shared" si="19"/>
        <v>166356.66</v>
      </c>
    </row>
    <row r="68" spans="1:14" ht="18.75" customHeight="1">
      <c r="A68" s="17" t="s">
        <v>89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186596.12</v>
      </c>
      <c r="N68" s="31">
        <f t="shared" si="19"/>
        <v>186596.12</v>
      </c>
    </row>
    <row r="69" spans="1:14" ht="18.75" customHeight="1">
      <c r="A69" s="40" t="s">
        <v>90</v>
      </c>
      <c r="B69" s="38">
        <v>366381.33</v>
      </c>
      <c r="C69" s="38">
        <v>262508.1</v>
      </c>
      <c r="D69" s="43">
        <v>0</v>
      </c>
      <c r="E69" s="38">
        <v>29024.18</v>
      </c>
      <c r="F69" s="38">
        <v>467385.74</v>
      </c>
      <c r="G69" s="38">
        <v>422080.76</v>
      </c>
      <c r="H69" s="38">
        <v>325097.47</v>
      </c>
      <c r="I69" s="38">
        <v>502273.99</v>
      </c>
      <c r="J69" s="38">
        <v>215205.69</v>
      </c>
      <c r="K69" s="38">
        <v>447289.43</v>
      </c>
      <c r="L69" s="38">
        <v>167232.49</v>
      </c>
      <c r="M69" s="43">
        <v>0</v>
      </c>
      <c r="N69" s="38">
        <f>SUM(B69:M69)</f>
        <v>3204479.1800000006</v>
      </c>
    </row>
    <row r="70" spans="1:14" ht="17.25" customHeight="1">
      <c r="A70" s="61"/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/>
      <c r="K70" s="62"/>
      <c r="L70" s="62">
        <v>0</v>
      </c>
      <c r="M70" s="62">
        <v>0</v>
      </c>
      <c r="N70" s="62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96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3">
        <v>1.9372780357106336</v>
      </c>
      <c r="C73" s="53">
        <v>1.9313832561249344</v>
      </c>
      <c r="D73" s="53">
        <v>0</v>
      </c>
      <c r="E73" s="53">
        <v>0</v>
      </c>
      <c r="F73" s="43">
        <v>0</v>
      </c>
      <c r="G73" s="43">
        <v>0</v>
      </c>
      <c r="H73" s="53">
        <v>0</v>
      </c>
      <c r="I73" s="53">
        <v>0</v>
      </c>
      <c r="J73" s="53">
        <v>0</v>
      </c>
      <c r="K73" s="43">
        <v>0</v>
      </c>
      <c r="L73" s="53">
        <v>0</v>
      </c>
      <c r="M73" s="53">
        <v>0</v>
      </c>
      <c r="N73" s="34"/>
    </row>
    <row r="74" spans="1:14" ht="18.75" customHeight="1">
      <c r="A74" s="17" t="s">
        <v>25</v>
      </c>
      <c r="B74" s="53">
        <v>1.694</v>
      </c>
      <c r="C74" s="53">
        <v>1.5946000093729498</v>
      </c>
      <c r="D74" s="53">
        <v>0</v>
      </c>
      <c r="E74" s="53">
        <v>0</v>
      </c>
      <c r="F74" s="43">
        <v>0</v>
      </c>
      <c r="G74" s="43">
        <v>0</v>
      </c>
      <c r="H74" s="53">
        <v>0</v>
      </c>
      <c r="I74" s="53">
        <v>0</v>
      </c>
      <c r="J74" s="53">
        <v>0</v>
      </c>
      <c r="K74" s="43">
        <v>0</v>
      </c>
      <c r="L74" s="53">
        <v>0</v>
      </c>
      <c r="M74" s="53">
        <v>0</v>
      </c>
      <c r="N74" s="34"/>
    </row>
    <row r="75" spans="1:14" ht="18.75" customHeight="1">
      <c r="A75" s="17" t="s">
        <v>49</v>
      </c>
      <c r="B75" s="53">
        <v>0</v>
      </c>
      <c r="C75" s="53">
        <v>0</v>
      </c>
      <c r="D75" s="24">
        <v>1.5792000182100097</v>
      </c>
      <c r="E75" s="53">
        <v>0</v>
      </c>
      <c r="F75" s="43">
        <v>0</v>
      </c>
      <c r="G75" s="43">
        <v>0</v>
      </c>
      <c r="H75" s="53">
        <v>0</v>
      </c>
      <c r="I75" s="53">
        <v>0</v>
      </c>
      <c r="J75" s="53">
        <v>0</v>
      </c>
      <c r="K75" s="43">
        <v>0</v>
      </c>
      <c r="L75" s="53">
        <v>0</v>
      </c>
      <c r="M75" s="53">
        <v>0</v>
      </c>
      <c r="N75" s="31"/>
    </row>
    <row r="76" spans="1:14" ht="18.75" customHeight="1">
      <c r="A76" s="17" t="s">
        <v>52</v>
      </c>
      <c r="B76" s="53">
        <v>0</v>
      </c>
      <c r="C76" s="53">
        <v>0</v>
      </c>
      <c r="D76" s="53">
        <v>0</v>
      </c>
      <c r="E76" s="53">
        <v>1.956600035976076</v>
      </c>
      <c r="F76" s="43">
        <v>0</v>
      </c>
      <c r="G76" s="43">
        <v>0</v>
      </c>
      <c r="H76" s="53">
        <v>0</v>
      </c>
      <c r="I76" s="53">
        <v>0</v>
      </c>
      <c r="J76" s="53">
        <v>0</v>
      </c>
      <c r="K76" s="43">
        <v>0</v>
      </c>
      <c r="L76" s="53">
        <v>0</v>
      </c>
      <c r="M76" s="53">
        <v>0</v>
      </c>
      <c r="N76" s="34"/>
    </row>
    <row r="77" spans="1:14" ht="18.75" customHeight="1">
      <c r="A77" s="17" t="s">
        <v>53</v>
      </c>
      <c r="B77" s="53">
        <v>0</v>
      </c>
      <c r="C77" s="53">
        <v>0</v>
      </c>
      <c r="D77" s="53">
        <v>0</v>
      </c>
      <c r="E77" s="53">
        <v>0</v>
      </c>
      <c r="F77" s="53">
        <v>1.8175999871893416</v>
      </c>
      <c r="G77" s="43">
        <v>0</v>
      </c>
      <c r="H77" s="53">
        <v>0</v>
      </c>
      <c r="I77" s="53">
        <v>0</v>
      </c>
      <c r="J77" s="53">
        <v>0</v>
      </c>
      <c r="K77" s="43">
        <v>0</v>
      </c>
      <c r="L77" s="53">
        <v>0</v>
      </c>
      <c r="M77" s="53">
        <v>0</v>
      </c>
      <c r="N77" s="31"/>
    </row>
    <row r="78" spans="1:14" ht="18.75" customHeight="1">
      <c r="A78" s="17" t="s">
        <v>54</v>
      </c>
      <c r="B78" s="53">
        <v>0</v>
      </c>
      <c r="C78" s="53">
        <v>0</v>
      </c>
      <c r="D78" s="53">
        <v>0</v>
      </c>
      <c r="E78" s="53">
        <v>0</v>
      </c>
      <c r="F78" s="43">
        <v>0</v>
      </c>
      <c r="G78" s="53">
        <v>1.4483000049772388</v>
      </c>
      <c r="H78" s="53">
        <v>0</v>
      </c>
      <c r="I78" s="53">
        <v>0</v>
      </c>
      <c r="J78" s="53">
        <v>0</v>
      </c>
      <c r="K78" s="43">
        <v>0</v>
      </c>
      <c r="L78" s="53">
        <v>0</v>
      </c>
      <c r="M78" s="53">
        <v>0</v>
      </c>
      <c r="N78" s="34"/>
    </row>
    <row r="79" spans="1:14" ht="18.75" customHeight="1">
      <c r="A79" s="17" t="s">
        <v>56</v>
      </c>
      <c r="B79" s="53">
        <v>0</v>
      </c>
      <c r="C79" s="53">
        <v>0</v>
      </c>
      <c r="D79" s="53">
        <v>0</v>
      </c>
      <c r="E79" s="53">
        <v>0</v>
      </c>
      <c r="F79" s="43">
        <v>0</v>
      </c>
      <c r="G79" s="43">
        <v>0</v>
      </c>
      <c r="H79" s="53">
        <v>1.7032261562233588</v>
      </c>
      <c r="I79" s="53">
        <v>0</v>
      </c>
      <c r="J79" s="53">
        <v>0</v>
      </c>
      <c r="K79" s="43">
        <v>0</v>
      </c>
      <c r="L79" s="53">
        <v>0</v>
      </c>
      <c r="M79" s="53">
        <v>0</v>
      </c>
      <c r="N79" s="34"/>
    </row>
    <row r="80" spans="1:14" ht="18.75" customHeight="1">
      <c r="A80" s="17" t="s">
        <v>55</v>
      </c>
      <c r="B80" s="53">
        <v>0</v>
      </c>
      <c r="C80" s="53">
        <v>0</v>
      </c>
      <c r="D80" s="53">
        <v>0</v>
      </c>
      <c r="E80" s="53">
        <v>0</v>
      </c>
      <c r="F80" s="43">
        <v>0</v>
      </c>
      <c r="G80" s="43">
        <v>0</v>
      </c>
      <c r="H80" s="53">
        <v>1.6206000756156096</v>
      </c>
      <c r="I80" s="53">
        <v>0</v>
      </c>
      <c r="J80" s="53">
        <v>0</v>
      </c>
      <c r="K80" s="43">
        <v>0</v>
      </c>
      <c r="L80" s="53">
        <v>0</v>
      </c>
      <c r="M80" s="53">
        <v>0</v>
      </c>
      <c r="N80" s="34"/>
    </row>
    <row r="81" spans="1:14" ht="18.75" customHeight="1">
      <c r="A81" s="17" t="s">
        <v>57</v>
      </c>
      <c r="B81" s="53">
        <v>0</v>
      </c>
      <c r="C81" s="53">
        <v>0</v>
      </c>
      <c r="D81" s="53">
        <v>0</v>
      </c>
      <c r="E81" s="53">
        <v>0</v>
      </c>
      <c r="F81" s="43">
        <v>0</v>
      </c>
      <c r="G81" s="43">
        <v>0</v>
      </c>
      <c r="H81" s="53">
        <v>0</v>
      </c>
      <c r="I81" s="53">
        <v>1.6418999817825966</v>
      </c>
      <c r="J81" s="53">
        <v>0</v>
      </c>
      <c r="K81" s="43">
        <v>0</v>
      </c>
      <c r="L81" s="53">
        <v>0</v>
      </c>
      <c r="M81" s="53">
        <v>0</v>
      </c>
      <c r="N81" s="31"/>
    </row>
    <row r="82" spans="1:14" ht="18.75" customHeight="1">
      <c r="A82" s="17" t="s">
        <v>58</v>
      </c>
      <c r="B82" s="53">
        <v>0</v>
      </c>
      <c r="C82" s="53">
        <v>0</v>
      </c>
      <c r="D82" s="53">
        <v>0</v>
      </c>
      <c r="E82" s="53">
        <v>0</v>
      </c>
      <c r="F82" s="43">
        <v>0</v>
      </c>
      <c r="G82" s="43">
        <v>0</v>
      </c>
      <c r="H82" s="53">
        <v>0</v>
      </c>
      <c r="I82" s="53">
        <v>0</v>
      </c>
      <c r="J82" s="53">
        <v>1.8491999962571466</v>
      </c>
      <c r="K82" s="43">
        <v>0</v>
      </c>
      <c r="L82" s="53">
        <v>0</v>
      </c>
      <c r="M82" s="53">
        <v>0</v>
      </c>
      <c r="N82" s="34"/>
    </row>
    <row r="83" spans="1:14" ht="18.75" customHeight="1">
      <c r="A83" s="17" t="s">
        <v>24</v>
      </c>
      <c r="B83" s="53">
        <v>0</v>
      </c>
      <c r="C83" s="53">
        <v>0</v>
      </c>
      <c r="D83" s="53">
        <v>0</v>
      </c>
      <c r="E83" s="53">
        <v>0</v>
      </c>
      <c r="F83" s="43">
        <v>0</v>
      </c>
      <c r="G83" s="43">
        <v>0</v>
      </c>
      <c r="H83" s="53">
        <v>0</v>
      </c>
      <c r="I83" s="53">
        <v>0</v>
      </c>
      <c r="J83" s="53">
        <v>0</v>
      </c>
      <c r="K83" s="24">
        <v>1.7679000107747012</v>
      </c>
      <c r="L83" s="53">
        <v>0</v>
      </c>
      <c r="M83" s="53">
        <v>0</v>
      </c>
      <c r="N83" s="31"/>
    </row>
    <row r="84" spans="1:14" ht="18.75" customHeight="1">
      <c r="A84" s="17" t="s">
        <v>59</v>
      </c>
      <c r="B84" s="53">
        <v>0</v>
      </c>
      <c r="C84" s="53">
        <v>0</v>
      </c>
      <c r="D84" s="53">
        <v>0</v>
      </c>
      <c r="E84" s="53">
        <v>0</v>
      </c>
      <c r="F84" s="43">
        <v>0</v>
      </c>
      <c r="G84" s="4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2.099799970815701</v>
      </c>
      <c r="M84" s="53">
        <v>0</v>
      </c>
      <c r="N84" s="34"/>
    </row>
    <row r="85" spans="1:14" ht="18.75" customHeight="1">
      <c r="A85" s="40" t="s">
        <v>60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8">
        <v>2.0889999800295564</v>
      </c>
      <c r="N85" s="59"/>
    </row>
    <row r="86" spans="1:14" ht="45.75" customHeight="1">
      <c r="A86" s="67" t="s">
        <v>97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9" ht="14.25">
      <c r="B89" s="49"/>
    </row>
    <row r="90" ht="14.25">
      <c r="H90" s="50"/>
    </row>
    <row r="91" ht="14.25"/>
    <row r="92" spans="8:11" ht="14.25">
      <c r="H92" s="51"/>
      <c r="I92" s="52"/>
      <c r="J92" s="52"/>
      <c r="K92" s="52"/>
    </row>
  </sheetData>
  <sheetProtection/>
  <mergeCells count="7">
    <mergeCell ref="A86:N86"/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2014-09-25T13:35:00Z</dcterms:modified>
  <cp:category/>
  <cp:version/>
  <cp:contentType/>
  <cp:contentStatus/>
</cp:coreProperties>
</file>