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140" yWindow="65416" windowWidth="14880" windowHeight="8190" activeTab="0"/>
  </bookViews>
  <sheets>
    <sheet name="DETALHAMENTO CONCESSÃO" sheetId="1" r:id="rId1"/>
  </sheets>
  <definedNames>
    <definedName name="_xlnm.Print_Area" localSheetId="0">'DETALHAMENTO CONCESSÃO'!$A$1:$K$123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<sst xmlns="http://schemas.openxmlformats.org/spreadsheetml/2006/main" count="127" uniqueCount="127">
  <si>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</si>
  <si>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</si>
  <si>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</si>
  <si>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</si>
  <si>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</si>
  <si>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</si>
  <si>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</si>
  <si>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</si>
  <si>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</si>
  <si>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</si>
  <si>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</si>
  <si>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</si>
  <si>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</si>
  <si>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</si>
  <si>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</si>
  <si>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</si>
  <si>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</si>
  <si>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</si>
  <si>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</si>
  <si>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</si>
  <si>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</si>
  <si>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</si>
  <si>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</si>
  <si>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</si>
  <si>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</si>
  <si>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</si>
  <si>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</si>
  <si>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</si>
  <si>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</si>
  <si>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</si>
  <si>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</si>
  <si>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</si>
  <si>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</si>
  <si>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</si>
  <si>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</si>
  <si>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</si>
  <si>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2.3.  Pela Renovação de Frota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</si>
  <si>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</si>
  <si>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</si>
  <si>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</si>
  <si>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</si>
  <si>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</si>
  <si>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</si>
  <si>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</si>
  <si>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  Remuneração Mensal de Validadores Eletrônicos (4.2.1 x 4.2.2)</t>
  </si>
  <si>
    <t>4.2.1.  Quantidade de Validadores Remunerados</t>
  </si>
  <si>
    <t>4.2.2.  Remuneração por Validador</t>
  </si>
  <si>
    <t>5. Remuneração Bruta do Operador (5.1. + 5.2.)</t>
  </si>
  <si>
    <t>5.1. Remuneração pelo Transporte Coletivo (5.1.1 + 5.1.2....+ 5.1.7)</t>
  </si>
  <si>
    <t>5.1.1. Pelo Transporte de Passageiros (1 x 2.1)</t>
  </si>
  <si>
    <t>5.1.2. Pela Substituição de Mini e Micro (1 x 2.2)</t>
  </si>
  <si>
    <t>5.1.3. Pela Renovação de Frota (1 x 2.3)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</si>
  <si>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</si>
  <si>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</si>
  <si>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</si>
  <si>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</si>
  <si>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</si>
  <si>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</si>
  <si>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</si>
  <si>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6.1.4. Venda de Cartões Estudantes (UNE)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</si>
  <si>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</si>
  <si>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</si>
  <si>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</si>
  <si>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</si>
  <si>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</si>
  <si>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</si>
  <si>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</si>
  <si>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</si>
  <si>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</si>
  <si>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</si>
  <si>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</si>
  <si>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</si>
  <si>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</si>
  <si>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</si>
  <si>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</si>
  <si>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</si>
  <si>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</si>
  <si>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</si>
  <si>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</si>
  <si>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</si>
  <si>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</si>
  <si>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</si>
  <si>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</si>
  <si>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</si>
  <si>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</si>
  <si>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</si>
  <si>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</si>
  <si>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</si>
  <si>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</si>
  <si>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</si>
  <si>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</si>
  <si>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</si>
  <si>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</si>
  <si>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</si>
  <si>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</si>
  <si>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</si>
  <si>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</si>
  <si>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 xml:space="preserve">6.2.23. Pacto Ministério do Trabalho e Emprego </t>
  </si>
  <si>
    <t>8.5. Via Sul Transportes Urbanos Ltda.</t>
  </si>
  <si>
    <t>8.6. VIP - Transportes Urbanos Ltda.</t>
  </si>
  <si>
    <t>8.7. Tupi Transportes Urbanos Piratininga Ltda.</t>
  </si>
  <si>
    <t>8.8. Mobibrasil Transp Urbano Ltda.</t>
  </si>
  <si>
    <t>8.9. Viação Cidade Dutra Ltda.</t>
  </si>
  <si>
    <t>8.10. VIP - Transportes Urbanos Ltda.</t>
  </si>
  <si>
    <t>8.11. Viação Campo Belo Ltda.</t>
  </si>
  <si>
    <t>8.12. Transkuba Transportes Gerais Ltda.</t>
  </si>
  <si>
    <t>8.13. Viação Gatusa Transportes Urb. Ltda.</t>
  </si>
  <si>
    <t>8.14. Consórcio Sete</t>
  </si>
  <si>
    <t>8.15. Viação Gato Preto Ltda.</t>
  </si>
  <si>
    <t>8.16. Transpass Transp. de Pass. Ltda</t>
  </si>
  <si>
    <t>8.17. Ambiental Transportes Urbanos S.A.</t>
  </si>
  <si>
    <t>8.18. Express Transportes Urbanos Ltda</t>
  </si>
  <si>
    <t>Express Transp. Urb Ltda</t>
  </si>
  <si>
    <t>Ambiental Transp. Urb. S.A.</t>
  </si>
  <si>
    <t>CONCESSIONÁRIAS / EMPRESAS</t>
  </si>
  <si>
    <t>6.2.24. Confissão de Dívida</t>
  </si>
  <si>
    <t xml:space="preserve">6.3. Revisão de Remuneração pelo Transporte Coletivo  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</si>
  <si>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</si>
  <si>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</si>
  <si>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</si>
  <si>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</si>
  <si>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</si>
  <si>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</si>
  <si>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 xml:space="preserve">6.4. Revisão de Remuneração pelo Serviço Atende </t>
  </si>
  <si>
    <t>7.2. Pelo Serviço Atende (5.2 + 6.4 )</t>
  </si>
  <si>
    <t>7.2.2 Ajuste para o dia seguinte</t>
  </si>
  <si>
    <t>OPERAÇÃO 30/09/14 - VENCIMENTO 07/10/14</t>
  </si>
</sst>
</file>

<file path=xl/styles.xml><?xml version="1.0" encoding="utf-8"?>
<styleSheet xmlns="http://schemas.openxmlformats.org/spreadsheetml/2006/main">
  <numFmts count="2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70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170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43" fontId="32" fillId="0" borderId="4" xfId="53" applyFont="1" applyFill="1" applyBorder="1" applyAlignment="1">
      <alignment vertical="center"/>
    </xf>
    <xf numFmtId="43" fontId="32" fillId="0" borderId="4" xfId="46" applyNumberFormat="1" applyFont="1" applyFill="1" applyBorder="1" applyAlignment="1">
      <alignment horizontal="center" vertical="center"/>
    </xf>
    <xf numFmtId="43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170" fontId="32" fillId="34" borderId="4" xfId="46" applyFont="1" applyFill="1" applyBorder="1" applyAlignment="1">
      <alignment horizontal="center" vertical="center"/>
    </xf>
    <xf numFmtId="170" fontId="32" fillId="0" borderId="4" xfId="46" applyFont="1" applyFill="1" applyBorder="1" applyAlignment="1">
      <alignment horizontal="center" vertical="center"/>
    </xf>
    <xf numFmtId="170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170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43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170" fontId="32" fillId="0" borderId="4" xfId="46" applyFont="1" applyFill="1" applyBorder="1" applyAlignment="1">
      <alignment vertical="center"/>
    </xf>
    <xf numFmtId="0" fontId="32" fillId="0" borderId="15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43" fontId="0" fillId="0" borderId="4" xfId="46" applyNumberFormat="1" applyFont="1" applyBorder="1" applyAlignment="1">
      <alignment vertical="center"/>
    </xf>
    <xf numFmtId="170" fontId="0" fillId="0" borderId="4" xfId="46" applyFont="1" applyFill="1" applyBorder="1" applyAlignment="1">
      <alignment vertical="center"/>
    </xf>
    <xf numFmtId="43" fontId="0" fillId="0" borderId="14" xfId="46" applyNumberFormat="1" applyFont="1" applyBorder="1" applyAlignment="1">
      <alignment vertical="center"/>
    </xf>
    <xf numFmtId="170" fontId="0" fillId="0" borderId="14" xfId="46" applyFont="1" applyBorder="1" applyAlignment="1">
      <alignment vertical="center"/>
    </xf>
    <xf numFmtId="170" fontId="0" fillId="0" borderId="14" xfId="46" applyFont="1" applyFill="1" applyBorder="1" applyAlignment="1">
      <alignment vertical="center"/>
    </xf>
    <xf numFmtId="43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left" vertical="center" indent="2"/>
    </xf>
    <xf numFmtId="43" fontId="43" fillId="0" borderId="0" xfId="46" applyNumberFormat="1" applyFont="1" applyBorder="1" applyAlignment="1">
      <alignment vertical="center"/>
    </xf>
    <xf numFmtId="43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43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43" fontId="32" fillId="0" borderId="14" xfId="46" applyNumberFormat="1" applyFont="1" applyFill="1" applyBorder="1" applyAlignment="1">
      <alignment horizontal="center" vertical="center"/>
    </xf>
    <xf numFmtId="0" fontId="32" fillId="0" borderId="0" xfId="0" applyFont="1" applyAlignment="1" quotePrefix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4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8"/>
  <sheetViews>
    <sheetView showGridLines="0" tabSelected="1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6.2539062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61" t="s">
        <v>86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1">
      <c r="A2" s="62" t="s">
        <v>126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5.75">
      <c r="A3" s="4"/>
      <c r="B3" s="5"/>
      <c r="C3" s="4" t="s">
        <v>14</v>
      </c>
      <c r="D3" s="6">
        <v>3</v>
      </c>
      <c r="E3" s="7"/>
      <c r="F3" s="7"/>
      <c r="G3" s="7"/>
      <c r="H3" s="7"/>
      <c r="I3" s="7"/>
      <c r="J3" s="7"/>
      <c r="K3" s="4"/>
    </row>
    <row r="4" spans="1:11" ht="15.75">
      <c r="A4" s="63" t="s">
        <v>15</v>
      </c>
      <c r="B4" s="65" t="s">
        <v>114</v>
      </c>
      <c r="C4" s="66"/>
      <c r="D4" s="66"/>
      <c r="E4" s="66"/>
      <c r="F4" s="66"/>
      <c r="G4" s="66"/>
      <c r="H4" s="66"/>
      <c r="I4" s="66"/>
      <c r="J4" s="67"/>
      <c r="K4" s="64" t="s">
        <v>16</v>
      </c>
    </row>
    <row r="5" spans="1:11" ht="38.25">
      <c r="A5" s="63"/>
      <c r="B5" s="29" t="s">
        <v>7</v>
      </c>
      <c r="C5" s="29" t="s">
        <v>8</v>
      </c>
      <c r="D5" s="29" t="s">
        <v>9</v>
      </c>
      <c r="E5" s="29" t="s">
        <v>10</v>
      </c>
      <c r="F5" s="29" t="s">
        <v>11</v>
      </c>
      <c r="G5" s="29" t="s">
        <v>12</v>
      </c>
      <c r="H5" s="29" t="s">
        <v>13</v>
      </c>
      <c r="I5" s="68" t="s">
        <v>113</v>
      </c>
      <c r="J5" s="68" t="s">
        <v>112</v>
      </c>
      <c r="K5" s="63"/>
    </row>
    <row r="6" spans="1:11" ht="18.75" customHeight="1">
      <c r="A6" s="63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69"/>
      <c r="J6" s="69"/>
      <c r="K6" s="63"/>
    </row>
    <row r="7" spans="1:12" ht="17.25" customHeight="1">
      <c r="A7" s="8" t="s">
        <v>30</v>
      </c>
      <c r="B7" s="9">
        <f aca="true" t="shared" si="0" ref="B7:K7">+B8+B20+B24+B27</f>
        <v>609661</v>
      </c>
      <c r="C7" s="9">
        <f t="shared" si="0"/>
        <v>824350</v>
      </c>
      <c r="D7" s="9">
        <f t="shared" si="0"/>
        <v>846369</v>
      </c>
      <c r="E7" s="9">
        <f t="shared" si="0"/>
        <v>562763</v>
      </c>
      <c r="F7" s="9">
        <f t="shared" si="0"/>
        <v>772593</v>
      </c>
      <c r="G7" s="9">
        <f t="shared" si="0"/>
        <v>1238547</v>
      </c>
      <c r="H7" s="9">
        <f t="shared" si="0"/>
        <v>583109</v>
      </c>
      <c r="I7" s="9">
        <f t="shared" si="0"/>
        <v>128985</v>
      </c>
      <c r="J7" s="9">
        <f t="shared" si="0"/>
        <v>315480</v>
      </c>
      <c r="K7" s="9">
        <f t="shared" si="0"/>
        <v>5881857</v>
      </c>
      <c r="L7" s="53"/>
    </row>
    <row r="8" spans="1:11" ht="17.25" customHeight="1">
      <c r="A8" s="10" t="s">
        <v>121</v>
      </c>
      <c r="B8" s="11">
        <f>B9+B12+B16</f>
        <v>363162</v>
      </c>
      <c r="C8" s="11">
        <f aca="true" t="shared" si="1" ref="C8:J8">C9+C12+C16</f>
        <v>499506</v>
      </c>
      <c r="D8" s="11">
        <f t="shared" si="1"/>
        <v>480607</v>
      </c>
      <c r="E8" s="11">
        <f t="shared" si="1"/>
        <v>333530</v>
      </c>
      <c r="F8" s="11">
        <f t="shared" si="1"/>
        <v>434897</v>
      </c>
      <c r="G8" s="11">
        <f t="shared" si="1"/>
        <v>677846</v>
      </c>
      <c r="H8" s="11">
        <f t="shared" si="1"/>
        <v>360916</v>
      </c>
      <c r="I8" s="11">
        <f t="shared" si="1"/>
        <v>69242</v>
      </c>
      <c r="J8" s="11">
        <f t="shared" si="1"/>
        <v>177640</v>
      </c>
      <c r="K8" s="11">
        <f>SUM(B8:J8)</f>
        <v>3397346</v>
      </c>
    </row>
    <row r="9" spans="1:11" ht="17.25" customHeight="1">
      <c r="A9" s="15" t="s">
        <v>17</v>
      </c>
      <c r="B9" s="13">
        <f>+B10+B11</f>
        <v>51783</v>
      </c>
      <c r="C9" s="13">
        <f aca="true" t="shared" si="2" ref="C9:J9">+C10+C11</f>
        <v>72778</v>
      </c>
      <c r="D9" s="13">
        <f t="shared" si="2"/>
        <v>63764</v>
      </c>
      <c r="E9" s="13">
        <f t="shared" si="2"/>
        <v>46159</v>
      </c>
      <c r="F9" s="13">
        <f t="shared" si="2"/>
        <v>53951</v>
      </c>
      <c r="G9" s="13">
        <f t="shared" si="2"/>
        <v>66541</v>
      </c>
      <c r="H9" s="13">
        <f t="shared" si="2"/>
        <v>62690</v>
      </c>
      <c r="I9" s="13">
        <f t="shared" si="2"/>
        <v>11248</v>
      </c>
      <c r="J9" s="13">
        <f t="shared" si="2"/>
        <v>21003</v>
      </c>
      <c r="K9" s="11">
        <f>SUM(B9:J9)</f>
        <v>449917</v>
      </c>
    </row>
    <row r="10" spans="1:11" ht="17.25" customHeight="1">
      <c r="A10" s="30" t="s">
        <v>18</v>
      </c>
      <c r="B10" s="13">
        <v>51783</v>
      </c>
      <c r="C10" s="13">
        <v>72778</v>
      </c>
      <c r="D10" s="13">
        <v>63764</v>
      </c>
      <c r="E10" s="13">
        <v>46159</v>
      </c>
      <c r="F10" s="13">
        <v>53951</v>
      </c>
      <c r="G10" s="13">
        <v>66541</v>
      </c>
      <c r="H10" s="13">
        <v>62690</v>
      </c>
      <c r="I10" s="13">
        <v>11248</v>
      </c>
      <c r="J10" s="13">
        <v>21003</v>
      </c>
      <c r="K10" s="11">
        <f>SUM(B10:J10)</f>
        <v>449917</v>
      </c>
    </row>
    <row r="11" spans="1:11" ht="17.25" customHeight="1">
      <c r="A11" s="30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31</v>
      </c>
      <c r="B12" s="17">
        <f aca="true" t="shared" si="3" ref="B12:J12">SUM(B13:B15)</f>
        <v>299989</v>
      </c>
      <c r="C12" s="17">
        <f t="shared" si="3"/>
        <v>409851</v>
      </c>
      <c r="D12" s="17">
        <f t="shared" si="3"/>
        <v>402027</v>
      </c>
      <c r="E12" s="17">
        <f t="shared" si="3"/>
        <v>277362</v>
      </c>
      <c r="F12" s="17">
        <f t="shared" si="3"/>
        <v>367014</v>
      </c>
      <c r="G12" s="17">
        <f t="shared" si="3"/>
        <v>589238</v>
      </c>
      <c r="H12" s="17">
        <f t="shared" si="3"/>
        <v>287413</v>
      </c>
      <c r="I12" s="17">
        <f t="shared" si="3"/>
        <v>55349</v>
      </c>
      <c r="J12" s="17">
        <f t="shared" si="3"/>
        <v>151004</v>
      </c>
      <c r="K12" s="11">
        <f aca="true" t="shared" si="4" ref="K12:K27">SUM(B12:J12)</f>
        <v>2839247</v>
      </c>
    </row>
    <row r="13" spans="1:13" ht="17.25" customHeight="1">
      <c r="A13" s="14" t="s">
        <v>20</v>
      </c>
      <c r="B13" s="13">
        <v>137534</v>
      </c>
      <c r="C13" s="13">
        <v>198376</v>
      </c>
      <c r="D13" s="13">
        <v>201105</v>
      </c>
      <c r="E13" s="13">
        <v>136556</v>
      </c>
      <c r="F13" s="13">
        <v>180403</v>
      </c>
      <c r="G13" s="13">
        <v>280119</v>
      </c>
      <c r="H13" s="13">
        <v>130693</v>
      </c>
      <c r="I13" s="13">
        <v>29308</v>
      </c>
      <c r="J13" s="13">
        <v>75593</v>
      </c>
      <c r="K13" s="11">
        <f t="shared" si="4"/>
        <v>1369687</v>
      </c>
      <c r="L13" s="53"/>
      <c r="M13" s="54"/>
    </row>
    <row r="14" spans="1:12" ht="17.25" customHeight="1">
      <c r="A14" s="14" t="s">
        <v>21</v>
      </c>
      <c r="B14" s="13">
        <v>130630</v>
      </c>
      <c r="C14" s="13">
        <v>163159</v>
      </c>
      <c r="D14" s="13">
        <v>155791</v>
      </c>
      <c r="E14" s="13">
        <v>112587</v>
      </c>
      <c r="F14" s="13">
        <v>150449</v>
      </c>
      <c r="G14" s="13">
        <v>260510</v>
      </c>
      <c r="H14" s="13">
        <v>124575</v>
      </c>
      <c r="I14" s="13">
        <v>19280</v>
      </c>
      <c r="J14" s="13">
        <v>58469</v>
      </c>
      <c r="K14" s="11">
        <f t="shared" si="4"/>
        <v>1175450</v>
      </c>
      <c r="L14" s="53"/>
    </row>
    <row r="15" spans="1:11" ht="17.25" customHeight="1">
      <c r="A15" s="14" t="s">
        <v>22</v>
      </c>
      <c r="B15" s="13">
        <v>31825</v>
      </c>
      <c r="C15" s="13">
        <v>48316</v>
      </c>
      <c r="D15" s="13">
        <v>45131</v>
      </c>
      <c r="E15" s="13">
        <v>28219</v>
      </c>
      <c r="F15" s="13">
        <v>36162</v>
      </c>
      <c r="G15" s="13">
        <v>48609</v>
      </c>
      <c r="H15" s="13">
        <v>32145</v>
      </c>
      <c r="I15" s="13">
        <v>6761</v>
      </c>
      <c r="J15" s="13">
        <v>16942</v>
      </c>
      <c r="K15" s="11">
        <f t="shared" si="4"/>
        <v>294110</v>
      </c>
    </row>
    <row r="16" spans="1:11" ht="17.25" customHeight="1">
      <c r="A16" s="15" t="s">
        <v>117</v>
      </c>
      <c r="B16" s="13">
        <f>B17+B18+B19</f>
        <v>11390</v>
      </c>
      <c r="C16" s="13">
        <f aca="true" t="shared" si="5" ref="C16:J16">C17+C18+C19</f>
        <v>16877</v>
      </c>
      <c r="D16" s="13">
        <f t="shared" si="5"/>
        <v>14816</v>
      </c>
      <c r="E16" s="13">
        <f t="shared" si="5"/>
        <v>10009</v>
      </c>
      <c r="F16" s="13">
        <f t="shared" si="5"/>
        <v>13932</v>
      </c>
      <c r="G16" s="13">
        <f t="shared" si="5"/>
        <v>22067</v>
      </c>
      <c r="H16" s="13">
        <f t="shared" si="5"/>
        <v>10813</v>
      </c>
      <c r="I16" s="13">
        <f t="shared" si="5"/>
        <v>2645</v>
      </c>
      <c r="J16" s="13">
        <f t="shared" si="5"/>
        <v>5633</v>
      </c>
      <c r="K16" s="11">
        <f t="shared" si="4"/>
        <v>108182</v>
      </c>
    </row>
    <row r="17" spans="1:11" ht="17.25" customHeight="1">
      <c r="A17" s="14" t="s">
        <v>118</v>
      </c>
      <c r="B17" s="13">
        <v>4305</v>
      </c>
      <c r="C17" s="13">
        <v>6320</v>
      </c>
      <c r="D17" s="13">
        <v>5380</v>
      </c>
      <c r="E17" s="13">
        <v>4207</v>
      </c>
      <c r="F17" s="13">
        <v>5584</v>
      </c>
      <c r="G17" s="13">
        <v>9366</v>
      </c>
      <c r="H17" s="13">
        <v>4638</v>
      </c>
      <c r="I17" s="13">
        <v>1058</v>
      </c>
      <c r="J17" s="13">
        <v>2205</v>
      </c>
      <c r="K17" s="11">
        <f t="shared" si="4"/>
        <v>43063</v>
      </c>
    </row>
    <row r="18" spans="1:11" ht="17.25" customHeight="1">
      <c r="A18" s="14" t="s">
        <v>119</v>
      </c>
      <c r="B18" s="13">
        <v>273</v>
      </c>
      <c r="C18" s="13">
        <v>463</v>
      </c>
      <c r="D18" s="13">
        <v>446</v>
      </c>
      <c r="E18" s="13">
        <v>329</v>
      </c>
      <c r="F18" s="13">
        <v>430</v>
      </c>
      <c r="G18" s="13">
        <v>844</v>
      </c>
      <c r="H18" s="13">
        <v>378</v>
      </c>
      <c r="I18" s="13">
        <v>87</v>
      </c>
      <c r="J18" s="13">
        <v>169</v>
      </c>
      <c r="K18" s="11">
        <f t="shared" si="4"/>
        <v>3419</v>
      </c>
    </row>
    <row r="19" spans="1:11" ht="17.25" customHeight="1">
      <c r="A19" s="14" t="s">
        <v>120</v>
      </c>
      <c r="B19" s="13">
        <v>6812</v>
      </c>
      <c r="C19" s="13">
        <v>10094</v>
      </c>
      <c r="D19" s="13">
        <v>8990</v>
      </c>
      <c r="E19" s="13">
        <v>5473</v>
      </c>
      <c r="F19" s="13">
        <v>7918</v>
      </c>
      <c r="G19" s="13">
        <v>11857</v>
      </c>
      <c r="H19" s="13">
        <v>5797</v>
      </c>
      <c r="I19" s="13">
        <v>1500</v>
      </c>
      <c r="J19" s="13">
        <v>3259</v>
      </c>
      <c r="K19" s="11">
        <f t="shared" si="4"/>
        <v>61700</v>
      </c>
    </row>
    <row r="20" spans="1:11" ht="17.25" customHeight="1">
      <c r="A20" s="16" t="s">
        <v>23</v>
      </c>
      <c r="B20" s="11">
        <f>+B21+B22+B23</f>
        <v>195452</v>
      </c>
      <c r="C20" s="11">
        <f aca="true" t="shared" si="6" ref="C20:J20">+C21+C22+C23</f>
        <v>242604</v>
      </c>
      <c r="D20" s="11">
        <f t="shared" si="6"/>
        <v>269979</v>
      </c>
      <c r="E20" s="11">
        <f t="shared" si="6"/>
        <v>171135</v>
      </c>
      <c r="F20" s="11">
        <f t="shared" si="6"/>
        <v>267588</v>
      </c>
      <c r="G20" s="11">
        <f t="shared" si="6"/>
        <v>478228</v>
      </c>
      <c r="H20" s="11">
        <f t="shared" si="6"/>
        <v>172524</v>
      </c>
      <c r="I20" s="11">
        <f t="shared" si="6"/>
        <v>42350</v>
      </c>
      <c r="J20" s="11">
        <f t="shared" si="6"/>
        <v>97258</v>
      </c>
      <c r="K20" s="11">
        <f t="shared" si="4"/>
        <v>1937118</v>
      </c>
    </row>
    <row r="21" spans="1:12" ht="17.25" customHeight="1">
      <c r="A21" s="12" t="s">
        <v>24</v>
      </c>
      <c r="B21" s="13">
        <v>103060</v>
      </c>
      <c r="C21" s="13">
        <v>138900</v>
      </c>
      <c r="D21" s="13">
        <v>155261</v>
      </c>
      <c r="E21" s="13">
        <v>98687</v>
      </c>
      <c r="F21" s="13">
        <v>151378</v>
      </c>
      <c r="G21" s="13">
        <v>255366</v>
      </c>
      <c r="H21" s="13">
        <v>97825</v>
      </c>
      <c r="I21" s="13">
        <v>25743</v>
      </c>
      <c r="J21" s="13">
        <v>55444</v>
      </c>
      <c r="K21" s="11">
        <f t="shared" si="4"/>
        <v>1081664</v>
      </c>
      <c r="L21" s="53"/>
    </row>
    <row r="22" spans="1:12" ht="17.25" customHeight="1">
      <c r="A22" s="12" t="s">
        <v>25</v>
      </c>
      <c r="B22" s="13">
        <v>75404</v>
      </c>
      <c r="C22" s="13">
        <v>81973</v>
      </c>
      <c r="D22" s="13">
        <v>90371</v>
      </c>
      <c r="E22" s="13">
        <v>59544</v>
      </c>
      <c r="F22" s="13">
        <v>95897</v>
      </c>
      <c r="G22" s="13">
        <v>190750</v>
      </c>
      <c r="H22" s="13">
        <v>60238</v>
      </c>
      <c r="I22" s="13">
        <v>12858</v>
      </c>
      <c r="J22" s="13">
        <v>32680</v>
      </c>
      <c r="K22" s="11">
        <f t="shared" si="4"/>
        <v>699715</v>
      </c>
      <c r="L22" s="53"/>
    </row>
    <row r="23" spans="1:11" ht="17.25" customHeight="1">
      <c r="A23" s="12" t="s">
        <v>26</v>
      </c>
      <c r="B23" s="13">
        <v>16988</v>
      </c>
      <c r="C23" s="13">
        <v>21731</v>
      </c>
      <c r="D23" s="13">
        <v>24347</v>
      </c>
      <c r="E23" s="13">
        <v>12904</v>
      </c>
      <c r="F23" s="13">
        <v>20313</v>
      </c>
      <c r="G23" s="13">
        <v>32112</v>
      </c>
      <c r="H23" s="13">
        <v>14461</v>
      </c>
      <c r="I23" s="13">
        <v>3749</v>
      </c>
      <c r="J23" s="13">
        <v>9134</v>
      </c>
      <c r="K23" s="11">
        <f t="shared" si="4"/>
        <v>155739</v>
      </c>
    </row>
    <row r="24" spans="1:11" ht="17.25" customHeight="1">
      <c r="A24" s="16" t="s">
        <v>27</v>
      </c>
      <c r="B24" s="13">
        <v>51047</v>
      </c>
      <c r="C24" s="13">
        <v>82240</v>
      </c>
      <c r="D24" s="13">
        <v>95783</v>
      </c>
      <c r="E24" s="13">
        <v>58098</v>
      </c>
      <c r="F24" s="13">
        <v>70108</v>
      </c>
      <c r="G24" s="13">
        <v>82473</v>
      </c>
      <c r="H24" s="13">
        <v>41322</v>
      </c>
      <c r="I24" s="13">
        <v>17393</v>
      </c>
      <c r="J24" s="13">
        <v>40582</v>
      </c>
      <c r="K24" s="11">
        <f t="shared" si="4"/>
        <v>539046</v>
      </c>
    </row>
    <row r="25" spans="1:12" ht="17.25" customHeight="1">
      <c r="A25" s="12" t="s">
        <v>28</v>
      </c>
      <c r="B25" s="13">
        <v>32670</v>
      </c>
      <c r="C25" s="13">
        <v>52634</v>
      </c>
      <c r="D25" s="13">
        <v>61301</v>
      </c>
      <c r="E25" s="13">
        <v>37183</v>
      </c>
      <c r="F25" s="13">
        <v>44869</v>
      </c>
      <c r="G25" s="13">
        <v>52783</v>
      </c>
      <c r="H25" s="13">
        <v>26446</v>
      </c>
      <c r="I25" s="13">
        <v>11132</v>
      </c>
      <c r="J25" s="13">
        <v>25972</v>
      </c>
      <c r="K25" s="11">
        <f t="shared" si="4"/>
        <v>344990</v>
      </c>
      <c r="L25" s="53"/>
    </row>
    <row r="26" spans="1:12" ht="17.25" customHeight="1">
      <c r="A26" s="12" t="s">
        <v>29</v>
      </c>
      <c r="B26" s="13">
        <v>18377</v>
      </c>
      <c r="C26" s="13">
        <v>29606</v>
      </c>
      <c r="D26" s="13">
        <v>34482</v>
      </c>
      <c r="E26" s="13">
        <v>20915</v>
      </c>
      <c r="F26" s="13">
        <v>25239</v>
      </c>
      <c r="G26" s="13">
        <v>29690</v>
      </c>
      <c r="H26" s="13">
        <v>14876</v>
      </c>
      <c r="I26" s="13">
        <v>6261</v>
      </c>
      <c r="J26" s="13">
        <v>14610</v>
      </c>
      <c r="K26" s="11">
        <f t="shared" si="4"/>
        <v>194056</v>
      </c>
      <c r="L26" s="53"/>
    </row>
    <row r="27" spans="1:11" ht="34.5" customHeight="1">
      <c r="A27" s="31" t="s">
        <v>32</v>
      </c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11">
        <v>8347</v>
      </c>
      <c r="I27" s="11">
        <v>0</v>
      </c>
      <c r="J27" s="11">
        <v>0</v>
      </c>
      <c r="K27" s="11">
        <f t="shared" si="4"/>
        <v>8347</v>
      </c>
    </row>
    <row r="28" spans="1:11" ht="15.75" customHeight="1">
      <c r="A28" s="34"/>
      <c r="B28" s="32">
        <v>0</v>
      </c>
      <c r="C28" s="32">
        <v>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19">
        <v>0</v>
      </c>
    </row>
    <row r="29" spans="1:11" ht="17.25" customHeight="1">
      <c r="A29" s="2" t="s">
        <v>33</v>
      </c>
      <c r="B29" s="33">
        <f>SUM(B30:B33)</f>
        <v>2.4137</v>
      </c>
      <c r="C29" s="33">
        <f aca="true" t="shared" si="7" ref="C29:J29">SUM(C30:C33)</f>
        <v>2.753106</v>
      </c>
      <c r="D29" s="33">
        <f t="shared" si="7"/>
        <v>3.1277</v>
      </c>
      <c r="E29" s="33">
        <f t="shared" si="7"/>
        <v>2.636</v>
      </c>
      <c r="F29" s="33">
        <f t="shared" si="7"/>
        <v>2.559</v>
      </c>
      <c r="G29" s="33">
        <f t="shared" si="7"/>
        <v>2.2014</v>
      </c>
      <c r="H29" s="33">
        <f t="shared" si="7"/>
        <v>2.5242</v>
      </c>
      <c r="I29" s="33">
        <f t="shared" si="7"/>
        <v>4.4807</v>
      </c>
      <c r="J29" s="33">
        <f t="shared" si="7"/>
        <v>2.6567</v>
      </c>
      <c r="K29" s="19">
        <v>0</v>
      </c>
    </row>
    <row r="30" spans="1:11" ht="17.25" customHeight="1">
      <c r="A30" s="16" t="s">
        <v>34</v>
      </c>
      <c r="B30" s="33">
        <v>2.4137</v>
      </c>
      <c r="C30" s="33">
        <v>2.747</v>
      </c>
      <c r="D30" s="33">
        <v>3.1277</v>
      </c>
      <c r="E30" s="33">
        <v>2.636</v>
      </c>
      <c r="F30" s="33">
        <v>2.559</v>
      </c>
      <c r="G30" s="33">
        <v>2.2014</v>
      </c>
      <c r="H30" s="33">
        <v>2.5242</v>
      </c>
      <c r="I30" s="33">
        <v>4.4807</v>
      </c>
      <c r="J30" s="33">
        <v>2.6567</v>
      </c>
      <c r="K30" s="19">
        <v>0</v>
      </c>
    </row>
    <row r="31" spans="1:11" ht="17.25" customHeight="1">
      <c r="A31" s="31" t="s">
        <v>35</v>
      </c>
      <c r="B31" s="32">
        <v>0</v>
      </c>
      <c r="C31" s="47">
        <v>0.006106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  <c r="J31" s="32">
        <v>0</v>
      </c>
      <c r="K31" s="19">
        <v>0</v>
      </c>
    </row>
    <row r="32" spans="1:11" ht="17.25" customHeight="1">
      <c r="A32" s="31" t="s">
        <v>36</v>
      </c>
      <c r="B32" s="32">
        <v>0</v>
      </c>
      <c r="C32" s="32">
        <v>0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  <c r="J32" s="32">
        <v>0</v>
      </c>
      <c r="K32" s="19">
        <v>0</v>
      </c>
    </row>
    <row r="33" spans="1:11" ht="17.25" customHeight="1">
      <c r="A33" s="31" t="s">
        <v>37</v>
      </c>
      <c r="B33" s="32">
        <v>0</v>
      </c>
      <c r="C33" s="32">
        <v>0</v>
      </c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  <c r="J33" s="32">
        <v>0</v>
      </c>
      <c r="K33" s="19">
        <v>0</v>
      </c>
    </row>
    <row r="34" spans="1:11" ht="13.5" customHeight="1">
      <c r="A34" s="34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84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7641.22</v>
      </c>
      <c r="I35" s="19">
        <v>0</v>
      </c>
      <c r="J35" s="19">
        <v>0</v>
      </c>
      <c r="K35" s="23">
        <f>SUM(B35:J35)</f>
        <v>7641.22</v>
      </c>
    </row>
    <row r="36" spans="1:11" ht="17.25" customHeight="1">
      <c r="A36" s="16" t="s">
        <v>38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47853.52</v>
      </c>
      <c r="I36" s="19">
        <v>0</v>
      </c>
      <c r="J36" s="19">
        <v>0</v>
      </c>
      <c r="K36" s="23">
        <f>SUM(B36:J36)</f>
        <v>47853.52</v>
      </c>
    </row>
    <row r="37" spans="1:11" ht="17.25" customHeight="1">
      <c r="A37" s="16" t="s">
        <v>39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40</v>
      </c>
      <c r="B39" s="19">
        <v>0</v>
      </c>
      <c r="C39" s="19">
        <v>0</v>
      </c>
      <c r="D39" s="19">
        <v>0</v>
      </c>
      <c r="E39" s="19">
        <v>0</v>
      </c>
      <c r="F39" s="19">
        <v>0</v>
      </c>
      <c r="G39" s="19">
        <v>0</v>
      </c>
      <c r="H39" s="19">
        <v>0</v>
      </c>
      <c r="I39" s="19">
        <v>0</v>
      </c>
      <c r="J39" s="19">
        <v>0</v>
      </c>
      <c r="K39" s="19">
        <f aca="true" t="shared" si="8" ref="K39:K44">SUM(B39:J39)</f>
        <v>0</v>
      </c>
    </row>
    <row r="40" spans="1:11" ht="17.25" customHeight="1">
      <c r="A40" s="16" t="s">
        <v>41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8"/>
        <v>0</v>
      </c>
    </row>
    <row r="41" spans="1:11" ht="17.25" customHeight="1">
      <c r="A41" s="12" t="s">
        <v>42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8"/>
        <v>0</v>
      </c>
    </row>
    <row r="42" spans="1:11" ht="17.25" customHeight="1">
      <c r="A42" s="12" t="s">
        <v>43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8"/>
        <v>0</v>
      </c>
    </row>
    <row r="43" spans="1:11" ht="17.25" customHeight="1">
      <c r="A43" s="16" t="s">
        <v>44</v>
      </c>
      <c r="B43" s="19">
        <v>0</v>
      </c>
      <c r="C43" s="19">
        <v>0</v>
      </c>
      <c r="D43" s="19">
        <v>0</v>
      </c>
      <c r="E43" s="19">
        <v>0</v>
      </c>
      <c r="F43" s="19">
        <v>0</v>
      </c>
      <c r="G43" s="19">
        <v>0</v>
      </c>
      <c r="H43" s="19">
        <v>0</v>
      </c>
      <c r="I43" s="19">
        <v>0</v>
      </c>
      <c r="J43" s="19">
        <v>0</v>
      </c>
      <c r="K43" s="19">
        <f t="shared" si="8"/>
        <v>0</v>
      </c>
    </row>
    <row r="44" spans="1:11" ht="17.25" customHeight="1">
      <c r="A44" s="12" t="s">
        <v>45</v>
      </c>
      <c r="B44" s="19">
        <v>0</v>
      </c>
      <c r="C44" s="19">
        <v>0</v>
      </c>
      <c r="D44" s="19">
        <v>0</v>
      </c>
      <c r="E44" s="19">
        <v>0</v>
      </c>
      <c r="F44" s="19">
        <v>0</v>
      </c>
      <c r="G44" s="19">
        <v>0</v>
      </c>
      <c r="H44" s="19">
        <v>0</v>
      </c>
      <c r="I44" s="19">
        <v>0</v>
      </c>
      <c r="J44" s="19">
        <v>0</v>
      </c>
      <c r="K44" s="19">
        <f t="shared" si="8"/>
        <v>0</v>
      </c>
    </row>
    <row r="45" spans="1:11" ht="17.25" customHeight="1">
      <c r="A45" s="12" t="s">
        <v>46</v>
      </c>
      <c r="B45" s="19">
        <v>0</v>
      </c>
      <c r="C45" s="19">
        <v>0</v>
      </c>
      <c r="D45" s="19">
        <v>0</v>
      </c>
      <c r="E45" s="19">
        <v>0</v>
      </c>
      <c r="F45" s="19">
        <v>0</v>
      </c>
      <c r="G45" s="19">
        <v>0</v>
      </c>
      <c r="H45" s="19">
        <v>0</v>
      </c>
      <c r="I45" s="19">
        <v>0</v>
      </c>
      <c r="J45" s="19">
        <v>0</v>
      </c>
      <c r="K45" s="19">
        <f>SUM(B45:J45)</f>
        <v>0</v>
      </c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47</v>
      </c>
      <c r="B47" s="22">
        <f>+B48+B56</f>
        <v>1488678.27</v>
      </c>
      <c r="C47" s="22">
        <f aca="true" t="shared" si="9" ref="C47:H47">+C48+C56</f>
        <v>2292121.1700000004</v>
      </c>
      <c r="D47" s="22">
        <f t="shared" si="9"/>
        <v>2670064.09</v>
      </c>
      <c r="E47" s="22">
        <f t="shared" si="9"/>
        <v>1504845.32</v>
      </c>
      <c r="F47" s="22">
        <f t="shared" si="9"/>
        <v>1997846.18</v>
      </c>
      <c r="G47" s="22">
        <f t="shared" si="9"/>
        <v>2754668.0100000002</v>
      </c>
      <c r="H47" s="22">
        <f t="shared" si="9"/>
        <v>1497568.45</v>
      </c>
      <c r="I47" s="22">
        <f>+I48+I56</f>
        <v>577943.09</v>
      </c>
      <c r="J47" s="22">
        <f>+J48+J56</f>
        <v>851359.14</v>
      </c>
      <c r="K47" s="22">
        <f>SUM(B47:J47)</f>
        <v>15635093.72</v>
      </c>
    </row>
    <row r="48" spans="1:11" ht="17.25" customHeight="1">
      <c r="A48" s="16" t="s">
        <v>48</v>
      </c>
      <c r="B48" s="23">
        <f>SUM(B49:B55)</f>
        <v>1471538.76</v>
      </c>
      <c r="C48" s="23">
        <f aca="true" t="shared" si="10" ref="C48:H48">SUM(C49:C55)</f>
        <v>2269522.93</v>
      </c>
      <c r="D48" s="23">
        <f t="shared" si="10"/>
        <v>2647188.32</v>
      </c>
      <c r="E48" s="23">
        <f t="shared" si="10"/>
        <v>1483443.27</v>
      </c>
      <c r="F48" s="23">
        <f t="shared" si="10"/>
        <v>1977065.49</v>
      </c>
      <c r="G48" s="23">
        <f t="shared" si="10"/>
        <v>2726537.37</v>
      </c>
      <c r="H48" s="23">
        <f t="shared" si="10"/>
        <v>1479524.96</v>
      </c>
      <c r="I48" s="23">
        <f>SUM(I49:I55)</f>
        <v>577943.09</v>
      </c>
      <c r="J48" s="23">
        <f>SUM(J49:J55)</f>
        <v>838135.72</v>
      </c>
      <c r="K48" s="23">
        <f aca="true" t="shared" si="11" ref="K48:K56">SUM(B48:J48)</f>
        <v>15470899.910000002</v>
      </c>
    </row>
    <row r="49" spans="1:11" ht="17.25" customHeight="1">
      <c r="A49" s="35" t="s">
        <v>49</v>
      </c>
      <c r="B49" s="23">
        <f aca="true" t="shared" si="12" ref="B49:H49">ROUND(B30*B7,2)</f>
        <v>1471538.76</v>
      </c>
      <c r="C49" s="23">
        <f t="shared" si="12"/>
        <v>2264489.45</v>
      </c>
      <c r="D49" s="23">
        <f t="shared" si="12"/>
        <v>2647188.32</v>
      </c>
      <c r="E49" s="23">
        <f t="shared" si="12"/>
        <v>1483443.27</v>
      </c>
      <c r="F49" s="23">
        <f t="shared" si="12"/>
        <v>1977065.49</v>
      </c>
      <c r="G49" s="23">
        <f t="shared" si="12"/>
        <v>2726537.37</v>
      </c>
      <c r="H49" s="23">
        <f t="shared" si="12"/>
        <v>1471883.74</v>
      </c>
      <c r="I49" s="23">
        <f>ROUND(I30*I7,2)</f>
        <v>577943.09</v>
      </c>
      <c r="J49" s="23">
        <f>ROUND(J30*J7,2)</f>
        <v>838135.72</v>
      </c>
      <c r="K49" s="23">
        <f t="shared" si="11"/>
        <v>15458225.21</v>
      </c>
    </row>
    <row r="50" spans="1:11" ht="17.25" customHeight="1">
      <c r="A50" s="35" t="s">
        <v>50</v>
      </c>
      <c r="B50" s="19">
        <v>0</v>
      </c>
      <c r="C50" s="23">
        <f>ROUND(C31*C7,2)</f>
        <v>5033.48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1"/>
        <v>5033.48</v>
      </c>
    </row>
    <row r="51" spans="1:11" ht="17.25" customHeight="1">
      <c r="A51" s="35" t="s">
        <v>51</v>
      </c>
      <c r="B51" s="19">
        <v>0</v>
      </c>
      <c r="C51" s="19">
        <v>0</v>
      </c>
      <c r="D51" s="19">
        <v>0</v>
      </c>
      <c r="E51" s="19">
        <v>0</v>
      </c>
      <c r="F51" s="19">
        <v>0</v>
      </c>
      <c r="G51" s="19">
        <v>0</v>
      </c>
      <c r="H51" s="19">
        <v>0</v>
      </c>
      <c r="I51" s="19">
        <v>0</v>
      </c>
      <c r="J51" s="19">
        <v>0</v>
      </c>
      <c r="K51" s="19">
        <f t="shared" si="11"/>
        <v>0</v>
      </c>
    </row>
    <row r="52" spans="1:11" ht="17.25" customHeight="1">
      <c r="A52" s="35" t="s">
        <v>52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1"/>
        <v>0</v>
      </c>
    </row>
    <row r="53" spans="1:11" ht="17.25" customHeight="1">
      <c r="A53" s="12" t="s">
        <v>53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7641.22</v>
      </c>
      <c r="I53" s="32">
        <f>+I35</f>
        <v>0</v>
      </c>
      <c r="J53" s="32">
        <f>+J35</f>
        <v>0</v>
      </c>
      <c r="K53" s="23">
        <f t="shared" si="11"/>
        <v>7641.22</v>
      </c>
    </row>
    <row r="54" spans="1:11" ht="17.25" customHeight="1">
      <c r="A54" s="12" t="s">
        <v>54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1"/>
        <v>0</v>
      </c>
    </row>
    <row r="55" spans="1:11" ht="17.25" customHeight="1">
      <c r="A55" s="12" t="s">
        <v>55</v>
      </c>
      <c r="B55" s="19">
        <v>0</v>
      </c>
      <c r="C55" s="19">
        <v>0</v>
      </c>
      <c r="D55" s="19">
        <v>0</v>
      </c>
      <c r="E55" s="19">
        <v>0</v>
      </c>
      <c r="F55" s="19">
        <v>0</v>
      </c>
      <c r="G55" s="19">
        <v>0</v>
      </c>
      <c r="H55" s="19">
        <v>0</v>
      </c>
      <c r="I55" s="19">
        <v>0</v>
      </c>
      <c r="J55" s="19">
        <v>0</v>
      </c>
      <c r="K55" s="19">
        <f t="shared" si="11"/>
        <v>0</v>
      </c>
    </row>
    <row r="56" spans="1:11" ht="17.25" customHeight="1">
      <c r="A56" s="16" t="s">
        <v>56</v>
      </c>
      <c r="B56" s="37">
        <v>17139.51</v>
      </c>
      <c r="C56" s="37">
        <v>22598.24</v>
      </c>
      <c r="D56" s="37">
        <v>22875.77</v>
      </c>
      <c r="E56" s="37">
        <v>21402.05</v>
      </c>
      <c r="F56" s="37">
        <v>20780.69</v>
      </c>
      <c r="G56" s="37">
        <v>28130.64</v>
      </c>
      <c r="H56" s="37">
        <v>18043.49</v>
      </c>
      <c r="I56" s="19">
        <v>0</v>
      </c>
      <c r="J56" s="37">
        <v>13223.42</v>
      </c>
      <c r="K56" s="37">
        <f t="shared" si="11"/>
        <v>164193.81000000003</v>
      </c>
    </row>
    <row r="57" spans="1:11" ht="17.25" customHeight="1">
      <c r="A57" s="16"/>
      <c r="B57" s="19">
        <v>0</v>
      </c>
      <c r="C57" s="19">
        <v>0</v>
      </c>
      <c r="D57" s="19">
        <v>0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19">
        <f>SUM(B57:J57)</f>
        <v>0</v>
      </c>
    </row>
    <row r="58" spans="1:11" ht="17.25" customHeight="1">
      <c r="A58" s="50"/>
      <c r="B58" s="59">
        <v>0</v>
      </c>
      <c r="C58" s="59">
        <v>0</v>
      </c>
      <c r="D58" s="59">
        <v>0</v>
      </c>
      <c r="E58" s="59">
        <v>0</v>
      </c>
      <c r="F58" s="59">
        <v>0</v>
      </c>
      <c r="G58" s="59">
        <v>0</v>
      </c>
      <c r="H58" s="59">
        <v>0</v>
      </c>
      <c r="I58" s="59">
        <v>0</v>
      </c>
      <c r="J58" s="59">
        <v>0</v>
      </c>
      <c r="K58" s="59">
        <f>SUM(B58:J58)</f>
        <v>0</v>
      </c>
    </row>
    <row r="59" spans="1:11" ht="17.25" customHeight="1">
      <c r="A59" s="16"/>
      <c r="B59" s="19"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/>
    </row>
    <row r="60" spans="1:11" ht="18.75" customHeight="1">
      <c r="A60" s="2" t="s">
        <v>57</v>
      </c>
      <c r="B60" s="36">
        <f aca="true" t="shared" si="13" ref="B60:J60">+B61+B68+B94+B95</f>
        <v>-433603.92</v>
      </c>
      <c r="C60" s="36">
        <f t="shared" si="13"/>
        <v>-214612.08000000002</v>
      </c>
      <c r="D60" s="36">
        <f t="shared" si="13"/>
        <v>-288646.93</v>
      </c>
      <c r="E60" s="36">
        <f t="shared" si="13"/>
        <v>-436551.31000000006</v>
      </c>
      <c r="F60" s="36">
        <f t="shared" si="13"/>
        <v>-462006.23000000004</v>
      </c>
      <c r="G60" s="36">
        <f t="shared" si="13"/>
        <v>-450750.26</v>
      </c>
      <c r="H60" s="36">
        <f t="shared" si="13"/>
        <v>-195531.13</v>
      </c>
      <c r="I60" s="36">
        <f t="shared" si="13"/>
        <v>-79680.01999999999</v>
      </c>
      <c r="J60" s="36">
        <f t="shared" si="13"/>
        <v>-92862.02</v>
      </c>
      <c r="K60" s="36">
        <f>SUM(B60:J60)</f>
        <v>-2654243.9</v>
      </c>
    </row>
    <row r="61" spans="1:11" ht="18.75" customHeight="1">
      <c r="A61" s="16" t="s">
        <v>82</v>
      </c>
      <c r="B61" s="36">
        <f aca="true" t="shared" si="14" ref="B61:J61">B62+B63+B64+B65+B66+B67</f>
        <v>-427629.61</v>
      </c>
      <c r="C61" s="36">
        <f t="shared" si="14"/>
        <v>-226118.78</v>
      </c>
      <c r="D61" s="36">
        <f t="shared" si="14"/>
        <v>-268150.39</v>
      </c>
      <c r="E61" s="36">
        <f t="shared" si="14"/>
        <v>-402660.53</v>
      </c>
      <c r="F61" s="36">
        <f t="shared" si="14"/>
        <v>-432194.09</v>
      </c>
      <c r="G61" s="36">
        <f t="shared" si="14"/>
        <v>-405904.73</v>
      </c>
      <c r="H61" s="36">
        <f t="shared" si="14"/>
        <v>-188070</v>
      </c>
      <c r="I61" s="36">
        <f t="shared" si="14"/>
        <v>-33744</v>
      </c>
      <c r="J61" s="36">
        <f t="shared" si="14"/>
        <v>-63009</v>
      </c>
      <c r="K61" s="36">
        <f aca="true" t="shared" si="15" ref="K61:K92">SUM(B61:J61)</f>
        <v>-2447481.13</v>
      </c>
    </row>
    <row r="62" spans="1:11" ht="18.75" customHeight="1">
      <c r="A62" s="12" t="s">
        <v>83</v>
      </c>
      <c r="B62" s="36">
        <f>-ROUND(B9*$D$3,2)</f>
        <v>-155349</v>
      </c>
      <c r="C62" s="36">
        <f aca="true" t="shared" si="16" ref="C62:J62">-ROUND(C9*$D$3,2)</f>
        <v>-218334</v>
      </c>
      <c r="D62" s="36">
        <f t="shared" si="16"/>
        <v>-191292</v>
      </c>
      <c r="E62" s="36">
        <f t="shared" si="16"/>
        <v>-138477</v>
      </c>
      <c r="F62" s="36">
        <f t="shared" si="16"/>
        <v>-161853</v>
      </c>
      <c r="G62" s="36">
        <f t="shared" si="16"/>
        <v>-199623</v>
      </c>
      <c r="H62" s="36">
        <f t="shared" si="16"/>
        <v>-188070</v>
      </c>
      <c r="I62" s="36">
        <f t="shared" si="16"/>
        <v>-33744</v>
      </c>
      <c r="J62" s="36">
        <f t="shared" si="16"/>
        <v>-63009</v>
      </c>
      <c r="K62" s="36">
        <f t="shared" si="15"/>
        <v>-1349751</v>
      </c>
    </row>
    <row r="63" spans="1:11" ht="18.75" customHeight="1">
      <c r="A63" s="12" t="s">
        <v>58</v>
      </c>
      <c r="B63" s="19">
        <v>0</v>
      </c>
      <c r="C63" s="19">
        <v>0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>
        <f t="shared" si="15"/>
        <v>0</v>
      </c>
    </row>
    <row r="64" spans="1:11" ht="18.75" customHeight="1">
      <c r="A64" s="12" t="s">
        <v>122</v>
      </c>
      <c r="B64" s="36">
        <v>-1926</v>
      </c>
      <c r="C64" s="36">
        <v>-132</v>
      </c>
      <c r="D64" s="36">
        <v>-477</v>
      </c>
      <c r="E64" s="36">
        <v>-1461</v>
      </c>
      <c r="F64" s="36">
        <v>-1323</v>
      </c>
      <c r="G64" s="36">
        <v>-1089</v>
      </c>
      <c r="H64" s="19">
        <v>0</v>
      </c>
      <c r="I64" s="19">
        <v>0</v>
      </c>
      <c r="J64" s="19">
        <v>0</v>
      </c>
      <c r="K64" s="36">
        <f t="shared" si="15"/>
        <v>-6408</v>
      </c>
    </row>
    <row r="65" spans="1:11" ht="18.75" customHeight="1">
      <c r="A65" s="12" t="s">
        <v>59</v>
      </c>
      <c r="B65" s="19">
        <v>0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</row>
    <row r="66" spans="1:11" ht="18.75" customHeight="1">
      <c r="A66" s="12" t="s">
        <v>60</v>
      </c>
      <c r="B66" s="48">
        <v>-270354.61</v>
      </c>
      <c r="C66" s="48">
        <v>-7652.78</v>
      </c>
      <c r="D66" s="48">
        <v>-76325.39</v>
      </c>
      <c r="E66" s="48">
        <v>-262638.53</v>
      </c>
      <c r="F66" s="48">
        <v>-268990.09</v>
      </c>
      <c r="G66" s="48">
        <v>-205192.73</v>
      </c>
      <c r="H66" s="19">
        <v>0</v>
      </c>
      <c r="I66" s="19">
        <v>0</v>
      </c>
      <c r="J66" s="19">
        <v>0</v>
      </c>
      <c r="K66" s="36">
        <f t="shared" si="15"/>
        <v>-1091154.1300000001</v>
      </c>
    </row>
    <row r="67" spans="1:11" ht="18.75" customHeight="1">
      <c r="A67" s="12" t="s">
        <v>61</v>
      </c>
      <c r="B67" s="19">
        <v>0</v>
      </c>
      <c r="C67" s="19">
        <v>0</v>
      </c>
      <c r="D67" s="48">
        <v>-56</v>
      </c>
      <c r="E67" s="48">
        <v>-84</v>
      </c>
      <c r="F67" s="48">
        <v>-28</v>
      </c>
      <c r="G67" s="19">
        <v>0</v>
      </c>
      <c r="H67" s="19">
        <v>0</v>
      </c>
      <c r="I67" s="19">
        <v>0</v>
      </c>
      <c r="J67" s="19">
        <v>0</v>
      </c>
      <c r="K67" s="36">
        <f t="shared" si="15"/>
        <v>-168</v>
      </c>
    </row>
    <row r="68" spans="1:11" ht="18.75" customHeight="1">
      <c r="A68" s="12" t="s">
        <v>87</v>
      </c>
      <c r="B68" s="36">
        <f aca="true" t="shared" si="17" ref="B68:J68">SUM(B69:B92)</f>
        <v>-5974.3099999999995</v>
      </c>
      <c r="C68" s="36">
        <f t="shared" si="17"/>
        <v>11506.699999999997</v>
      </c>
      <c r="D68" s="36">
        <f t="shared" si="17"/>
        <v>-20496.54</v>
      </c>
      <c r="E68" s="36">
        <f t="shared" si="17"/>
        <v>-33890.78</v>
      </c>
      <c r="F68" s="36">
        <f t="shared" si="17"/>
        <v>-29812.14</v>
      </c>
      <c r="G68" s="36">
        <f t="shared" si="17"/>
        <v>-44845.53</v>
      </c>
      <c r="H68" s="36">
        <f t="shared" si="17"/>
        <v>-7461.129999999999</v>
      </c>
      <c r="I68" s="36">
        <f t="shared" si="17"/>
        <v>-45936.02</v>
      </c>
      <c r="J68" s="36">
        <f t="shared" si="17"/>
        <v>-28854.66</v>
      </c>
      <c r="K68" s="36">
        <f t="shared" si="15"/>
        <v>-205764.41</v>
      </c>
    </row>
    <row r="69" spans="1:11" ht="18.75" customHeight="1">
      <c r="A69" s="12" t="s">
        <v>62</v>
      </c>
      <c r="B69" s="19">
        <v>0</v>
      </c>
      <c r="C69" s="19">
        <v>0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v>0</v>
      </c>
    </row>
    <row r="70" spans="1:11" ht="18.75" customHeight="1">
      <c r="A70" s="12" t="s">
        <v>63</v>
      </c>
      <c r="B70" s="19">
        <v>0</v>
      </c>
      <c r="C70" s="36">
        <v>-163.13</v>
      </c>
      <c r="D70" s="36">
        <v>-18</v>
      </c>
      <c r="E70" s="19">
        <v>0</v>
      </c>
      <c r="F70" s="19">
        <v>0</v>
      </c>
      <c r="G70" s="36">
        <v>-18</v>
      </c>
      <c r="H70" s="19">
        <v>0</v>
      </c>
      <c r="I70" s="19">
        <v>0</v>
      </c>
      <c r="J70" s="19">
        <v>0</v>
      </c>
      <c r="K70" s="36">
        <f t="shared" si="15"/>
        <v>-199.13</v>
      </c>
    </row>
    <row r="71" spans="1:11" ht="18.75" customHeight="1">
      <c r="A71" s="12" t="s">
        <v>64</v>
      </c>
      <c r="B71" s="19">
        <v>0</v>
      </c>
      <c r="C71" s="19">
        <v>0</v>
      </c>
      <c r="D71" s="36">
        <v>-1103.43</v>
      </c>
      <c r="E71" s="19">
        <v>0</v>
      </c>
      <c r="F71" s="36">
        <v>-393.43</v>
      </c>
      <c r="G71" s="19">
        <v>0</v>
      </c>
      <c r="H71" s="19">
        <v>0</v>
      </c>
      <c r="I71" s="48">
        <v>-2050.24</v>
      </c>
      <c r="J71" s="19">
        <v>0</v>
      </c>
      <c r="K71" s="36">
        <f t="shared" si="15"/>
        <v>-3547.1</v>
      </c>
    </row>
    <row r="72" spans="1:11" ht="18.75" customHeight="1">
      <c r="A72" s="12" t="s">
        <v>65</v>
      </c>
      <c r="B72" s="19">
        <v>0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48">
        <v>-30000</v>
      </c>
      <c r="J72" s="19">
        <v>0</v>
      </c>
      <c r="K72" s="49">
        <f t="shared" si="15"/>
        <v>-30000</v>
      </c>
    </row>
    <row r="73" spans="1:11" ht="18.75" customHeight="1">
      <c r="A73" s="35" t="s">
        <v>66</v>
      </c>
      <c r="B73" s="36">
        <v>-13467.74</v>
      </c>
      <c r="C73" s="36">
        <v>-19550.83</v>
      </c>
      <c r="D73" s="36">
        <v>-18482.18</v>
      </c>
      <c r="E73" s="36">
        <v>-12960.82</v>
      </c>
      <c r="F73" s="36">
        <v>-17810.85</v>
      </c>
      <c r="G73" s="36">
        <v>-27141</v>
      </c>
      <c r="H73" s="36">
        <v>-13289.65</v>
      </c>
      <c r="I73" s="36">
        <v>-4671.92</v>
      </c>
      <c r="J73" s="36">
        <v>-9631.56</v>
      </c>
      <c r="K73" s="49">
        <f t="shared" si="15"/>
        <v>-137006.55</v>
      </c>
    </row>
    <row r="74" spans="1:11" ht="18.75" customHeight="1">
      <c r="A74" s="12" t="s">
        <v>67</v>
      </c>
      <c r="B74" s="36">
        <v>7493.43</v>
      </c>
      <c r="C74" s="36">
        <v>31220.66</v>
      </c>
      <c r="D74" s="36">
        <v>-892.93</v>
      </c>
      <c r="E74" s="36">
        <v>-8439.74</v>
      </c>
      <c r="F74" s="36">
        <v>-11607.86</v>
      </c>
      <c r="G74" s="36">
        <v>-17686.53</v>
      </c>
      <c r="H74" s="36">
        <v>5828.52</v>
      </c>
      <c r="I74" s="36">
        <v>-1931.78</v>
      </c>
      <c r="J74" s="36">
        <v>-3983.77</v>
      </c>
      <c r="K74" s="19">
        <f t="shared" si="15"/>
        <v>0</v>
      </c>
    </row>
    <row r="75" spans="1:11" ht="18.75" customHeight="1">
      <c r="A75" s="12" t="s">
        <v>68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f t="shared" si="15"/>
        <v>0</v>
      </c>
    </row>
    <row r="76" spans="1:11" ht="18.75" customHeight="1">
      <c r="A76" s="12" t="s">
        <v>69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f t="shared" si="15"/>
        <v>0</v>
      </c>
    </row>
    <row r="77" spans="1:11" ht="18.75" customHeight="1">
      <c r="A77" s="12" t="s">
        <v>70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5"/>
        <v>0</v>
      </c>
    </row>
    <row r="78" spans="1:11" ht="18.75" customHeight="1">
      <c r="A78" s="12" t="s">
        <v>71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5"/>
        <v>0</v>
      </c>
    </row>
    <row r="79" spans="1:11" ht="18.75" customHeight="1">
      <c r="A79" s="12" t="s">
        <v>72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5"/>
        <v>0</v>
      </c>
    </row>
    <row r="80" spans="1:11" ht="18.75" customHeight="1">
      <c r="A80" s="12" t="s">
        <v>73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5"/>
        <v>0</v>
      </c>
    </row>
    <row r="81" spans="1:11" ht="18.75" customHeight="1">
      <c r="A81" s="12" t="s">
        <v>74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5"/>
        <v>0</v>
      </c>
    </row>
    <row r="82" spans="1:11" ht="18.75" customHeight="1">
      <c r="A82" s="12" t="s">
        <v>75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5"/>
        <v>0</v>
      </c>
    </row>
    <row r="83" spans="1:11" ht="18.75" customHeight="1">
      <c r="A83" s="12" t="s">
        <v>76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5"/>
        <v>0</v>
      </c>
    </row>
    <row r="84" spans="1:11" ht="18.75" customHeight="1">
      <c r="A84" s="12" t="s">
        <v>85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f t="shared" si="15"/>
        <v>0</v>
      </c>
    </row>
    <row r="85" spans="1:11" ht="18.75" customHeight="1">
      <c r="A85" s="12" t="s">
        <v>88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5"/>
        <v>0</v>
      </c>
    </row>
    <row r="86" spans="1:11" ht="18.75" customHeight="1">
      <c r="A86" s="12" t="s">
        <v>89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5"/>
        <v>0</v>
      </c>
    </row>
    <row r="87" spans="1:11" ht="18.75" customHeight="1">
      <c r="A87" s="12" t="s">
        <v>93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5"/>
        <v>0</v>
      </c>
    </row>
    <row r="88" spans="1:11" ht="18.75" customHeight="1">
      <c r="A88" s="12" t="s">
        <v>94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5"/>
        <v>0</v>
      </c>
    </row>
    <row r="89" spans="1:11" ht="18.75" customHeight="1">
      <c r="A89" s="12" t="s">
        <v>95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5"/>
        <v>0</v>
      </c>
    </row>
    <row r="90" spans="1:12" ht="18.75" customHeight="1">
      <c r="A90" s="12" t="s">
        <v>96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5"/>
        <v>0</v>
      </c>
      <c r="L90" s="57"/>
    </row>
    <row r="91" spans="1:12" ht="18.75" customHeight="1">
      <c r="A91" s="12" t="s">
        <v>97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5"/>
        <v>0</v>
      </c>
      <c r="L91" s="56"/>
    </row>
    <row r="92" spans="1:12" ht="18.75" customHeight="1">
      <c r="A92" s="12" t="s">
        <v>115</v>
      </c>
      <c r="B92" s="19">
        <v>0</v>
      </c>
      <c r="C92" s="19">
        <v>0</v>
      </c>
      <c r="D92" s="19">
        <v>0</v>
      </c>
      <c r="E92" s="49">
        <v>-12490.22</v>
      </c>
      <c r="F92" s="19">
        <v>0</v>
      </c>
      <c r="G92" s="19">
        <v>0</v>
      </c>
      <c r="H92" s="19">
        <v>0</v>
      </c>
      <c r="I92" s="49">
        <v>-7282.08</v>
      </c>
      <c r="J92" s="49">
        <v>-15239.33</v>
      </c>
      <c r="K92" s="49">
        <f t="shared" si="15"/>
        <v>-35011.63</v>
      </c>
      <c r="L92" s="56"/>
    </row>
    <row r="93" spans="1:12" ht="18.75" customHeight="1">
      <c r="A93" s="12"/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49"/>
      <c r="L93" s="56"/>
    </row>
    <row r="94" spans="1:12" ht="18.75" customHeight="1">
      <c r="A94" s="16" t="s">
        <v>116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f aca="true" t="shared" si="18" ref="K94:K100">SUM(B94:J94)</f>
        <v>0</v>
      </c>
      <c r="L94" s="56"/>
    </row>
    <row r="95" spans="1:12" ht="18.75" customHeight="1">
      <c r="A95" s="16" t="s">
        <v>123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49">
        <v>-998.36</v>
      </c>
      <c r="K95" s="49">
        <f t="shared" si="18"/>
        <v>-998.36</v>
      </c>
      <c r="L95" s="57"/>
    </row>
    <row r="96" spans="1:12" ht="18.75" customHeight="1">
      <c r="A96" s="16"/>
      <c r="B96" s="20">
        <v>0</v>
      </c>
      <c r="C96" s="20">
        <v>0</v>
      </c>
      <c r="D96" s="20">
        <v>0</v>
      </c>
      <c r="E96" s="20">
        <v>0</v>
      </c>
      <c r="F96" s="20">
        <v>0</v>
      </c>
      <c r="G96" s="20">
        <v>0</v>
      </c>
      <c r="H96" s="20">
        <v>0</v>
      </c>
      <c r="I96" s="20">
        <v>0</v>
      </c>
      <c r="J96" s="20">
        <v>0</v>
      </c>
      <c r="K96" s="32">
        <f t="shared" si="18"/>
        <v>0</v>
      </c>
      <c r="L96" s="55"/>
    </row>
    <row r="97" spans="1:12" ht="18.75" customHeight="1">
      <c r="A97" s="16" t="s">
        <v>91</v>
      </c>
      <c r="B97" s="24">
        <f aca="true" t="shared" si="19" ref="B97:H97">+B98+B99</f>
        <v>1055074.3499999999</v>
      </c>
      <c r="C97" s="24">
        <f t="shared" si="19"/>
        <v>2077509.09</v>
      </c>
      <c r="D97" s="24">
        <f t="shared" si="19"/>
        <v>2381417.1599999997</v>
      </c>
      <c r="E97" s="24">
        <f t="shared" si="19"/>
        <v>1068294.01</v>
      </c>
      <c r="F97" s="24">
        <f t="shared" si="19"/>
        <v>1535839.95</v>
      </c>
      <c r="G97" s="24">
        <f t="shared" si="19"/>
        <v>2303917.7500000005</v>
      </c>
      <c r="H97" s="24">
        <f t="shared" si="19"/>
        <v>1302037.32</v>
      </c>
      <c r="I97" s="24">
        <f>+I98+I99</f>
        <v>498263.06999999995</v>
      </c>
      <c r="J97" s="24">
        <f>+J98+J99</f>
        <v>758497.12</v>
      </c>
      <c r="K97" s="49">
        <f t="shared" si="18"/>
        <v>12980849.82</v>
      </c>
      <c r="L97" s="55"/>
    </row>
    <row r="98" spans="1:12" ht="18.75" customHeight="1">
      <c r="A98" s="16" t="s">
        <v>90</v>
      </c>
      <c r="B98" s="24">
        <f aca="true" t="shared" si="20" ref="B98:J98">+B48+B61+B68+B94</f>
        <v>1037934.84</v>
      </c>
      <c r="C98" s="24">
        <f t="shared" si="20"/>
        <v>2054910.85</v>
      </c>
      <c r="D98" s="24">
        <f t="shared" si="20"/>
        <v>2358541.3899999997</v>
      </c>
      <c r="E98" s="24">
        <f t="shared" si="20"/>
        <v>1046891.96</v>
      </c>
      <c r="F98" s="24">
        <f t="shared" si="20"/>
        <v>1515059.26</v>
      </c>
      <c r="G98" s="24">
        <f t="shared" si="20"/>
        <v>2275787.1100000003</v>
      </c>
      <c r="H98" s="24">
        <f t="shared" si="20"/>
        <v>1283993.83</v>
      </c>
      <c r="I98" s="24">
        <f t="shared" si="20"/>
        <v>498263.06999999995</v>
      </c>
      <c r="J98" s="24">
        <f t="shared" si="20"/>
        <v>746272.0599999999</v>
      </c>
      <c r="K98" s="49">
        <f t="shared" si="18"/>
        <v>12817654.370000001</v>
      </c>
      <c r="L98" s="55"/>
    </row>
    <row r="99" spans="1:11" ht="18" customHeight="1">
      <c r="A99" s="16" t="s">
        <v>124</v>
      </c>
      <c r="B99" s="24">
        <f aca="true" t="shared" si="21" ref="B99:J99">IF(+B56+B95+B100&lt;0,0,(B56+B95+B100))</f>
        <v>17139.51</v>
      </c>
      <c r="C99" s="24">
        <f>IF(+C56+C95+C100&lt;0,0,(C56+C95+C100))</f>
        <v>22598.24</v>
      </c>
      <c r="D99" s="24">
        <f t="shared" si="21"/>
        <v>22875.77</v>
      </c>
      <c r="E99" s="24">
        <f t="shared" si="21"/>
        <v>21402.05</v>
      </c>
      <c r="F99" s="24">
        <f t="shared" si="21"/>
        <v>20780.69</v>
      </c>
      <c r="G99" s="24">
        <f t="shared" si="21"/>
        <v>28130.64</v>
      </c>
      <c r="H99" s="24">
        <f t="shared" si="21"/>
        <v>18043.49</v>
      </c>
      <c r="I99" s="19">
        <f t="shared" si="21"/>
        <v>0</v>
      </c>
      <c r="J99" s="24">
        <f t="shared" si="21"/>
        <v>12225.06</v>
      </c>
      <c r="K99" s="49">
        <f t="shared" si="18"/>
        <v>163195.45</v>
      </c>
    </row>
    <row r="100" spans="1:13" ht="18.75" customHeight="1">
      <c r="A100" s="16" t="s">
        <v>92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f t="shared" si="18"/>
        <v>0</v>
      </c>
      <c r="M100" s="58"/>
    </row>
    <row r="101" spans="1:11" ht="18.75" customHeight="1">
      <c r="A101" s="16" t="s">
        <v>125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49"/>
    </row>
    <row r="102" spans="1:11" ht="18.75" customHeight="1">
      <c r="A102" s="2"/>
      <c r="B102" s="20">
        <v>0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/>
    </row>
    <row r="103" spans="1:11" ht="18.75" customHeight="1">
      <c r="A103" s="38"/>
      <c r="B103" s="38"/>
      <c r="C103" s="38"/>
      <c r="D103" s="38"/>
      <c r="E103" s="38"/>
      <c r="F103" s="38"/>
      <c r="G103" s="38"/>
      <c r="H103" s="38"/>
      <c r="I103" s="38"/>
      <c r="J103" s="38"/>
      <c r="K103" s="38"/>
    </row>
    <row r="104" spans="1:11" ht="18.75" customHeight="1">
      <c r="A104" s="8"/>
      <c r="B104" s="46">
        <v>0</v>
      </c>
      <c r="C104" s="46">
        <v>0</v>
      </c>
      <c r="D104" s="46">
        <v>0</v>
      </c>
      <c r="E104" s="46">
        <v>0</v>
      </c>
      <c r="F104" s="46">
        <v>0</v>
      </c>
      <c r="G104" s="46">
        <v>0</v>
      </c>
      <c r="H104" s="46">
        <v>0</v>
      </c>
      <c r="I104" s="46">
        <v>0</v>
      </c>
      <c r="J104" s="46">
        <v>0</v>
      </c>
      <c r="K104" s="46"/>
    </row>
    <row r="105" spans="1:12" ht="18.75" customHeight="1">
      <c r="A105" s="25" t="s">
        <v>77</v>
      </c>
      <c r="B105" s="18">
        <v>0</v>
      </c>
      <c r="C105" s="18">
        <v>0</v>
      </c>
      <c r="D105" s="18">
        <v>0</v>
      </c>
      <c r="E105" s="18">
        <v>0</v>
      </c>
      <c r="F105" s="18">
        <v>0</v>
      </c>
      <c r="G105" s="18">
        <v>0</v>
      </c>
      <c r="H105" s="18">
        <v>0</v>
      </c>
      <c r="I105" s="18">
        <v>0</v>
      </c>
      <c r="J105" s="18">
        <v>0</v>
      </c>
      <c r="K105" s="42">
        <f>SUM(K106:K123)</f>
        <v>12980849.81</v>
      </c>
      <c r="L105" s="55"/>
    </row>
    <row r="106" spans="1:11" ht="18.75" customHeight="1">
      <c r="A106" s="26" t="s">
        <v>78</v>
      </c>
      <c r="B106" s="27">
        <v>132380.02</v>
      </c>
      <c r="C106" s="41">
        <v>0</v>
      </c>
      <c r="D106" s="41">
        <v>0</v>
      </c>
      <c r="E106" s="41">
        <v>0</v>
      </c>
      <c r="F106" s="41">
        <v>0</v>
      </c>
      <c r="G106" s="41">
        <v>0</v>
      </c>
      <c r="H106" s="41">
        <v>0</v>
      </c>
      <c r="I106" s="41">
        <v>0</v>
      </c>
      <c r="J106" s="41">
        <v>0</v>
      </c>
      <c r="K106" s="42">
        <f>SUM(B106:J106)</f>
        <v>132380.02</v>
      </c>
    </row>
    <row r="107" spans="1:11" ht="18.75" customHeight="1">
      <c r="A107" s="26" t="s">
        <v>79</v>
      </c>
      <c r="B107" s="27">
        <v>922694.33</v>
      </c>
      <c r="C107" s="41">
        <v>0</v>
      </c>
      <c r="D107" s="41">
        <v>0</v>
      </c>
      <c r="E107" s="41">
        <v>0</v>
      </c>
      <c r="F107" s="41">
        <v>0</v>
      </c>
      <c r="G107" s="41">
        <v>0</v>
      </c>
      <c r="H107" s="41">
        <v>0</v>
      </c>
      <c r="I107" s="41">
        <v>0</v>
      </c>
      <c r="J107" s="41">
        <v>0</v>
      </c>
      <c r="K107" s="42">
        <f aca="true" t="shared" si="22" ref="K107:K123">SUM(B107:J107)</f>
        <v>922694.33</v>
      </c>
    </row>
    <row r="108" spans="1:11" ht="18.75" customHeight="1">
      <c r="A108" s="26" t="s">
        <v>80</v>
      </c>
      <c r="B108" s="41">
        <v>0</v>
      </c>
      <c r="C108" s="27">
        <f>+C97</f>
        <v>2077509.09</v>
      </c>
      <c r="D108" s="41">
        <v>0</v>
      </c>
      <c r="E108" s="41">
        <v>0</v>
      </c>
      <c r="F108" s="41">
        <v>0</v>
      </c>
      <c r="G108" s="41">
        <v>0</v>
      </c>
      <c r="H108" s="41">
        <v>0</v>
      </c>
      <c r="I108" s="41">
        <v>0</v>
      </c>
      <c r="J108" s="41">
        <v>0</v>
      </c>
      <c r="K108" s="42">
        <f t="shared" si="22"/>
        <v>2077509.09</v>
      </c>
    </row>
    <row r="109" spans="1:11" ht="18.75" customHeight="1">
      <c r="A109" s="26" t="s">
        <v>81</v>
      </c>
      <c r="B109" s="41">
        <v>0</v>
      </c>
      <c r="C109" s="41">
        <v>0</v>
      </c>
      <c r="D109" s="27">
        <f>+D97</f>
        <v>2381417.1599999997</v>
      </c>
      <c r="E109" s="41">
        <v>0</v>
      </c>
      <c r="F109" s="41">
        <v>0</v>
      </c>
      <c r="G109" s="41">
        <v>0</v>
      </c>
      <c r="H109" s="41">
        <v>0</v>
      </c>
      <c r="I109" s="41">
        <v>0</v>
      </c>
      <c r="J109" s="41">
        <v>0</v>
      </c>
      <c r="K109" s="42">
        <f t="shared" si="22"/>
        <v>2381417.1599999997</v>
      </c>
    </row>
    <row r="110" spans="1:11" ht="18.75" customHeight="1">
      <c r="A110" s="26" t="s">
        <v>98</v>
      </c>
      <c r="B110" s="41">
        <v>0</v>
      </c>
      <c r="C110" s="41">
        <v>0</v>
      </c>
      <c r="D110" s="41">
        <v>0</v>
      </c>
      <c r="E110" s="27">
        <f>+E97</f>
        <v>1068294.01</v>
      </c>
      <c r="F110" s="41">
        <v>0</v>
      </c>
      <c r="G110" s="41">
        <v>0</v>
      </c>
      <c r="H110" s="41">
        <v>0</v>
      </c>
      <c r="I110" s="41">
        <v>0</v>
      </c>
      <c r="J110" s="41">
        <v>0</v>
      </c>
      <c r="K110" s="42">
        <f t="shared" si="22"/>
        <v>1068294.01</v>
      </c>
    </row>
    <row r="111" spans="1:11" ht="18.75" customHeight="1">
      <c r="A111" s="26" t="s">
        <v>99</v>
      </c>
      <c r="B111" s="41">
        <v>0</v>
      </c>
      <c r="C111" s="41">
        <v>0</v>
      </c>
      <c r="D111" s="41">
        <v>0</v>
      </c>
      <c r="E111" s="41">
        <v>0</v>
      </c>
      <c r="F111" s="27">
        <v>0</v>
      </c>
      <c r="G111" s="41">
        <v>0</v>
      </c>
      <c r="H111" s="41">
        <v>0</v>
      </c>
      <c r="I111" s="41">
        <v>0</v>
      </c>
      <c r="J111" s="41">
        <v>0</v>
      </c>
      <c r="K111" s="42">
        <f t="shared" si="22"/>
        <v>0</v>
      </c>
    </row>
    <row r="112" spans="1:11" ht="18.75" customHeight="1">
      <c r="A112" s="26" t="s">
        <v>100</v>
      </c>
      <c r="B112" s="41">
        <v>0</v>
      </c>
      <c r="C112" s="41">
        <v>0</v>
      </c>
      <c r="D112" s="41">
        <v>0</v>
      </c>
      <c r="E112" s="41">
        <v>0</v>
      </c>
      <c r="F112" s="27">
        <v>333944.28</v>
      </c>
      <c r="G112" s="41">
        <v>0</v>
      </c>
      <c r="H112" s="41">
        <v>0</v>
      </c>
      <c r="I112" s="41">
        <v>0</v>
      </c>
      <c r="J112" s="41">
        <v>0</v>
      </c>
      <c r="K112" s="42">
        <f t="shared" si="22"/>
        <v>333944.28</v>
      </c>
    </row>
    <row r="113" spans="1:11" ht="18.75" customHeight="1">
      <c r="A113" s="26" t="s">
        <v>101</v>
      </c>
      <c r="B113" s="41">
        <v>0</v>
      </c>
      <c r="C113" s="41">
        <v>0</v>
      </c>
      <c r="D113" s="41">
        <v>0</v>
      </c>
      <c r="E113" s="41">
        <v>0</v>
      </c>
      <c r="F113" s="27">
        <v>634712.58</v>
      </c>
      <c r="G113" s="41">
        <v>0</v>
      </c>
      <c r="H113" s="41">
        <v>0</v>
      </c>
      <c r="I113" s="41">
        <v>0</v>
      </c>
      <c r="J113" s="41">
        <v>0</v>
      </c>
      <c r="K113" s="42">
        <f t="shared" si="22"/>
        <v>634712.58</v>
      </c>
    </row>
    <row r="114" spans="1:11" ht="18.75" customHeight="1">
      <c r="A114" s="26" t="s">
        <v>102</v>
      </c>
      <c r="B114" s="41">
        <v>0</v>
      </c>
      <c r="C114" s="41">
        <v>0</v>
      </c>
      <c r="D114" s="41">
        <v>0</v>
      </c>
      <c r="E114" s="41">
        <v>0</v>
      </c>
      <c r="F114" s="27">
        <v>567183.08</v>
      </c>
      <c r="G114" s="41">
        <v>0</v>
      </c>
      <c r="H114" s="41">
        <v>0</v>
      </c>
      <c r="I114" s="41">
        <v>0</v>
      </c>
      <c r="J114" s="41">
        <v>0</v>
      </c>
      <c r="K114" s="42">
        <f t="shared" si="22"/>
        <v>567183.08</v>
      </c>
    </row>
    <row r="115" spans="1:11" ht="18.75" customHeight="1">
      <c r="A115" s="26" t="s">
        <v>103</v>
      </c>
      <c r="B115" s="41">
        <v>0</v>
      </c>
      <c r="C115" s="41">
        <v>0</v>
      </c>
      <c r="D115" s="41">
        <v>0</v>
      </c>
      <c r="E115" s="41">
        <v>0</v>
      </c>
      <c r="F115" s="41">
        <v>0</v>
      </c>
      <c r="G115" s="27">
        <v>668398.04</v>
      </c>
      <c r="H115" s="41">
        <v>0</v>
      </c>
      <c r="I115" s="41">
        <v>0</v>
      </c>
      <c r="J115" s="41">
        <v>0</v>
      </c>
      <c r="K115" s="42">
        <f t="shared" si="22"/>
        <v>668398.04</v>
      </c>
    </row>
    <row r="116" spans="1:11" ht="18.75" customHeight="1">
      <c r="A116" s="26" t="s">
        <v>104</v>
      </c>
      <c r="B116" s="41">
        <v>0</v>
      </c>
      <c r="C116" s="41">
        <v>0</v>
      </c>
      <c r="D116" s="41">
        <v>0</v>
      </c>
      <c r="E116" s="41">
        <v>0</v>
      </c>
      <c r="F116" s="41">
        <v>0</v>
      </c>
      <c r="G116" s="27">
        <v>54233.83</v>
      </c>
      <c r="H116" s="41">
        <v>0</v>
      </c>
      <c r="I116" s="41">
        <v>0</v>
      </c>
      <c r="J116" s="41">
        <v>0</v>
      </c>
      <c r="K116" s="42">
        <f t="shared" si="22"/>
        <v>54233.83</v>
      </c>
    </row>
    <row r="117" spans="1:11" ht="18.75" customHeight="1">
      <c r="A117" s="26" t="s">
        <v>105</v>
      </c>
      <c r="B117" s="41">
        <v>0</v>
      </c>
      <c r="C117" s="41">
        <v>0</v>
      </c>
      <c r="D117" s="41">
        <v>0</v>
      </c>
      <c r="E117" s="41">
        <v>0</v>
      </c>
      <c r="F117" s="41">
        <v>0</v>
      </c>
      <c r="G117" s="27">
        <v>367718.32</v>
      </c>
      <c r="H117" s="41">
        <v>0</v>
      </c>
      <c r="I117" s="41">
        <v>0</v>
      </c>
      <c r="J117" s="41">
        <v>0</v>
      </c>
      <c r="K117" s="42">
        <f t="shared" si="22"/>
        <v>367718.32</v>
      </c>
    </row>
    <row r="118" spans="1:11" ht="18.75" customHeight="1">
      <c r="A118" s="26" t="s">
        <v>106</v>
      </c>
      <c r="B118" s="41">
        <v>0</v>
      </c>
      <c r="C118" s="41">
        <v>0</v>
      </c>
      <c r="D118" s="41">
        <v>0</v>
      </c>
      <c r="E118" s="41">
        <v>0</v>
      </c>
      <c r="F118" s="41">
        <v>0</v>
      </c>
      <c r="G118" s="27">
        <v>344437.59</v>
      </c>
      <c r="H118" s="41">
        <v>0</v>
      </c>
      <c r="I118" s="41">
        <v>0</v>
      </c>
      <c r="J118" s="41">
        <v>0</v>
      </c>
      <c r="K118" s="42">
        <f t="shared" si="22"/>
        <v>344437.59</v>
      </c>
    </row>
    <row r="119" spans="1:11" ht="18.75" customHeight="1">
      <c r="A119" s="26" t="s">
        <v>107</v>
      </c>
      <c r="B119" s="41">
        <v>0</v>
      </c>
      <c r="C119" s="41">
        <v>0</v>
      </c>
      <c r="D119" s="41">
        <v>0</v>
      </c>
      <c r="E119" s="41">
        <v>0</v>
      </c>
      <c r="F119" s="41">
        <v>0</v>
      </c>
      <c r="G119" s="27">
        <v>869129.97</v>
      </c>
      <c r="H119" s="41">
        <v>0</v>
      </c>
      <c r="I119" s="41">
        <v>0</v>
      </c>
      <c r="J119" s="41">
        <v>0</v>
      </c>
      <c r="K119" s="42">
        <f t="shared" si="22"/>
        <v>869129.97</v>
      </c>
    </row>
    <row r="120" spans="1:11" ht="18.75" customHeight="1">
      <c r="A120" s="26" t="s">
        <v>108</v>
      </c>
      <c r="B120" s="41">
        <v>0</v>
      </c>
      <c r="C120" s="41">
        <v>0</v>
      </c>
      <c r="D120" s="41">
        <v>0</v>
      </c>
      <c r="E120" s="41">
        <v>0</v>
      </c>
      <c r="F120" s="41">
        <v>0</v>
      </c>
      <c r="G120" s="41">
        <v>0</v>
      </c>
      <c r="H120" s="27">
        <v>472561.09</v>
      </c>
      <c r="I120" s="41">
        <v>0</v>
      </c>
      <c r="J120" s="41">
        <v>0</v>
      </c>
      <c r="K120" s="42">
        <f t="shared" si="22"/>
        <v>472561.09</v>
      </c>
    </row>
    <row r="121" spans="1:11" ht="18.75" customHeight="1">
      <c r="A121" s="26" t="s">
        <v>109</v>
      </c>
      <c r="B121" s="41">
        <v>0</v>
      </c>
      <c r="C121" s="41">
        <v>0</v>
      </c>
      <c r="D121" s="41">
        <v>0</v>
      </c>
      <c r="E121" s="41">
        <v>0</v>
      </c>
      <c r="F121" s="41">
        <v>0</v>
      </c>
      <c r="G121" s="41">
        <v>0</v>
      </c>
      <c r="H121" s="27">
        <v>829476.23</v>
      </c>
      <c r="I121" s="41">
        <v>0</v>
      </c>
      <c r="J121" s="41">
        <v>0</v>
      </c>
      <c r="K121" s="42">
        <f t="shared" si="22"/>
        <v>829476.23</v>
      </c>
    </row>
    <row r="122" spans="1:11" ht="18.75" customHeight="1">
      <c r="A122" s="26" t="s">
        <v>110</v>
      </c>
      <c r="B122" s="41">
        <v>0</v>
      </c>
      <c r="C122" s="41">
        <v>0</v>
      </c>
      <c r="D122" s="41">
        <v>0</v>
      </c>
      <c r="E122" s="41">
        <v>0</v>
      </c>
      <c r="F122" s="41">
        <v>0</v>
      </c>
      <c r="G122" s="41">
        <v>0</v>
      </c>
      <c r="H122" s="41">
        <v>0</v>
      </c>
      <c r="I122" s="27">
        <v>498263.07</v>
      </c>
      <c r="J122" s="41">
        <v>0</v>
      </c>
      <c r="K122" s="42">
        <f t="shared" si="22"/>
        <v>498263.07</v>
      </c>
    </row>
    <row r="123" spans="1:11" ht="18.75" customHeight="1">
      <c r="A123" s="28" t="s">
        <v>111</v>
      </c>
      <c r="B123" s="43">
        <v>0</v>
      </c>
      <c r="C123" s="43">
        <v>0</v>
      </c>
      <c r="D123" s="43">
        <v>0</v>
      </c>
      <c r="E123" s="43">
        <v>0</v>
      </c>
      <c r="F123" s="43">
        <v>0</v>
      </c>
      <c r="G123" s="43">
        <v>0</v>
      </c>
      <c r="H123" s="43">
        <v>0</v>
      </c>
      <c r="I123" s="43">
        <v>0</v>
      </c>
      <c r="J123" s="44">
        <v>758497.12</v>
      </c>
      <c r="K123" s="45">
        <f t="shared" si="22"/>
        <v>758497.12</v>
      </c>
    </row>
    <row r="124" spans="1:11" ht="18.75" customHeight="1">
      <c r="A124" s="40"/>
      <c r="B124" s="51">
        <v>0</v>
      </c>
      <c r="C124" s="51">
        <v>0</v>
      </c>
      <c r="D124" s="51">
        <v>0</v>
      </c>
      <c r="E124" s="51">
        <v>0</v>
      </c>
      <c r="F124" s="51">
        <v>0</v>
      </c>
      <c r="G124" s="51">
        <v>0</v>
      </c>
      <c r="H124" s="51">
        <v>0</v>
      </c>
      <c r="I124" s="51">
        <v>0</v>
      </c>
      <c r="J124" s="51">
        <f>J97-J123</f>
        <v>0</v>
      </c>
      <c r="K124" s="52"/>
    </row>
    <row r="125" ht="18.75" customHeight="1">
      <c r="A125" s="60"/>
    </row>
    <row r="126" ht="18.75" customHeight="1">
      <c r="A126" s="40"/>
    </row>
    <row r="127" ht="18.75" customHeight="1">
      <c r="A127" s="40"/>
    </row>
    <row r="128" ht="15.75">
      <c r="A128" s="39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2" fitToWidth="1" horizontalDpi="600" verticalDpi="600" orientation="landscape" paperSize="9" scale="50" r:id="rId1"/>
  <rowBreaks count="1" manualBreakCount="1">
    <brk id="5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2013-08-15T19:48:12Z</cp:lastPrinted>
  <dcterms:created xsi:type="dcterms:W3CDTF">2012-11-28T17:54:39Z</dcterms:created>
  <dcterms:modified xsi:type="dcterms:W3CDTF">2014-10-06T18:09:23Z</dcterms:modified>
  <cp:category/>
  <cp:version/>
  <cp:contentType/>
  <cp:contentStatus/>
</cp:coreProperties>
</file>