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140" yWindow="65416" windowWidth="14880" windowHeight="8190" activeTab="0"/>
  </bookViews>
  <sheets>
    <sheet name="DETALHAMENTO CONCESSÃO" sheetId="1" r:id="rId1"/>
  </sheets>
  <definedNames>
    <definedName name="_xlnm.Print_Area" localSheetId="0">'DETALHAMENTO CONCESSÃO'!$A$1:$K$123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<sst xmlns="http://schemas.openxmlformats.org/spreadsheetml/2006/main" count="127" uniqueCount="127">
  <si>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</si>
  <si>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</si>
  <si>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</si>
  <si>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</si>
  <si>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</si>
  <si>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</si>
  <si>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</si>
  <si>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</si>
  <si>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</si>
  <si>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</si>
  <si>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</si>
  <si>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</si>
  <si>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</si>
  <si>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</si>
  <si>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</si>
  <si>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</si>
  <si>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</si>
  <si>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</si>
  <si>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</si>
  <si>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</si>
  <si>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</si>
  <si>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</si>
  <si>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</si>
  <si>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</si>
  <si>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</si>
  <si>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</si>
  <si>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</si>
  <si>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</si>
  <si>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</si>
  <si>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</si>
  <si>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</si>
  <si>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</si>
  <si>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</si>
  <si>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</si>
  <si>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</si>
  <si>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</si>
  <si>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2.3.  Pela Renovação de Frota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</si>
  <si>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</si>
  <si>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</si>
  <si>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</si>
  <si>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</si>
  <si>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</si>
  <si>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</si>
  <si>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</si>
  <si>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  Remuneração Mensal de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</si>
  <si>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</si>
  <si>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</si>
  <si>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</si>
  <si>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 Remuneração pelo Transporte Coletivo (5.1.1 + 5.1.2....+ 5.1.7)</t>
  </si>
  <si>
    <t>5.1.1. Pelo Transporte de Passageiros (1 x 2.1)</t>
  </si>
  <si>
    <t>5.1.2. Pela Substituição de Mini e Micro (1 x 2.2)</t>
  </si>
  <si>
    <t>5.1.3. Pela Renovação de Frota (1 x 2.3)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</si>
  <si>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</si>
  <si>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</si>
  <si>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</si>
  <si>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</si>
  <si>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</si>
  <si>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</si>
  <si>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</si>
  <si>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6.1.4. Venda de Cartões Estudantes (UNE)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</si>
  <si>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</si>
  <si>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</si>
  <si>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</si>
  <si>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</si>
  <si>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</si>
  <si>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</si>
  <si>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</si>
  <si>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</si>
  <si>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</si>
  <si>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</si>
  <si>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</si>
  <si>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</si>
  <si>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</si>
  <si>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</si>
  <si>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</si>
  <si>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</si>
  <si>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</si>
  <si>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</si>
  <si>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</si>
  <si>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</si>
  <si>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</si>
  <si>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</si>
  <si>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</si>
  <si>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</si>
  <si>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</si>
  <si>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</si>
  <si>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</si>
  <si>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</si>
  <si>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6.2.17. Descumprimento de Entrega Certidão INSS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</si>
  <si>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</si>
  <si>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</si>
  <si>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</si>
  <si>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</si>
  <si>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</si>
  <si>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</si>
  <si>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</si>
  <si>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</si>
  <si>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 xml:space="preserve">6.2.23. Pacto Ministério do Trabalho e Emprego </t>
  </si>
  <si>
    <t>8.5. Via Sul Transportes Urbanos Ltda.</t>
  </si>
  <si>
    <t>8.6. VIP - Transportes Urbanos Ltda.</t>
  </si>
  <si>
    <t>8.7. Tupi Transportes Urbanos Piratininga Ltda.</t>
  </si>
  <si>
    <t>8.8. Mobibrasil Transp Urbano Ltda.</t>
  </si>
  <si>
    <t>8.9. Viação Cidade Dutra Ltda.</t>
  </si>
  <si>
    <t>8.10. VIP - Transportes Urbanos Ltda.</t>
  </si>
  <si>
    <t>8.11. Viação Campo Belo Ltda.</t>
  </si>
  <si>
    <t>8.12. Transkuba Transportes Gerais Ltda.</t>
  </si>
  <si>
    <t>8.13. Viação Gatusa Transportes Urb. Ltda.</t>
  </si>
  <si>
    <t>8.14. Consórcio Sete</t>
  </si>
  <si>
    <t>8.15. Viação Gato Preto Ltda.</t>
  </si>
  <si>
    <t>8.16. Transpass Transp. de Pass. Ltda</t>
  </si>
  <si>
    <t>8.17. Ambiental Transportes Urbanos S.A.</t>
  </si>
  <si>
    <t>8.18. Express Transportes Urbanos Ltda</t>
  </si>
  <si>
    <t>Express Transp. Urb Ltda</t>
  </si>
  <si>
    <t>Ambiental Transp. Urb. S.A.</t>
  </si>
  <si>
    <t>CONCESSIONÁRIAS / EMPRESAS</t>
  </si>
  <si>
    <t>6.2.24. Confissão de Dívida</t>
  </si>
  <si>
    <t xml:space="preserve">6.3. Revisão de Remuneração pelo Transporte Coletivo  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</si>
  <si>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</si>
  <si>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</si>
  <si>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</si>
  <si>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</si>
  <si>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</si>
  <si>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</si>
  <si>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 xml:space="preserve">6.4. Revisão de Remuneração pelo Serviço Atende </t>
  </si>
  <si>
    <t>7.2. Pelo Serviço Atende (5.2 + 6.4 )</t>
  </si>
  <si>
    <t>7.2.2 Ajuste para o dia seguinte</t>
  </si>
  <si>
    <t>OPERAÇÃO 05/09/14 - VENCIMENTO 12/09/14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</si>
</sst>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3" fontId="32" fillId="0" borderId="4" applyAlignment="0">
      <protection/>
    </xf>
    <xf numFmtId="0" fontId="33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0" fontId="32" fillId="0" borderId="11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170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2" fillId="0" borderId="13" xfId="0" applyFont="1" applyFill="1" applyBorder="1" applyAlignment="1">
      <alignment horizontal="left" vertical="center" indent="1"/>
    </xf>
    <xf numFmtId="172" fontId="32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2" fillId="0" borderId="4" xfId="53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72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horizontal="left" vertical="center" indent="2"/>
    </xf>
    <xf numFmtId="172" fontId="32" fillId="0" borderId="4" xfId="0" applyNumberFormat="1" applyFont="1" applyFill="1" applyBorder="1" applyAlignment="1">
      <alignment vertical="center"/>
    </xf>
    <xf numFmtId="43" fontId="32" fillId="0" borderId="4" xfId="53" applyFont="1" applyFill="1" applyBorder="1" applyAlignment="1">
      <alignment vertical="center"/>
    </xf>
    <xf numFmtId="43" fontId="32" fillId="0" borderId="4" xfId="46" applyNumberFormat="1" applyFont="1" applyFill="1" applyBorder="1" applyAlignment="1">
      <alignment horizontal="center" vertical="center"/>
    </xf>
    <xf numFmtId="43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170" fontId="32" fillId="34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horizontal="center" vertical="center"/>
    </xf>
    <xf numFmtId="170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170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2" fillId="0" borderId="4" xfId="0" applyFont="1" applyFill="1" applyBorder="1" applyAlignment="1">
      <alignment horizontal="left" vertical="center" wrapText="1" indent="2"/>
    </xf>
    <xf numFmtId="43" fontId="32" fillId="0" borderId="4" xfId="53" applyFont="1" applyFill="1" applyBorder="1" applyAlignment="1">
      <alignment horizontal="center" vertical="center"/>
    </xf>
    <xf numFmtId="173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0" fontId="32" fillId="0" borderId="4" xfId="0" applyFont="1" applyFill="1" applyBorder="1" applyAlignment="1">
      <alignment horizontal="left" vertical="center" wrapText="1" indent="3"/>
    </xf>
    <xf numFmtId="174" fontId="32" fillId="0" borderId="4" xfId="46" applyNumberFormat="1" applyFont="1" applyFill="1" applyBorder="1" applyAlignment="1">
      <alignment vertical="center"/>
    </xf>
    <xf numFmtId="170" fontId="32" fillId="0" borderId="4" xfId="46" applyFont="1" applyFill="1" applyBorder="1" applyAlignment="1">
      <alignment vertical="center"/>
    </xf>
    <xf numFmtId="0" fontId="32" fillId="0" borderId="15" xfId="0" applyFont="1" applyFill="1" applyBorder="1" applyAlignment="1">
      <alignment horizontal="left" vertical="center" indent="1"/>
    </xf>
    <xf numFmtId="0" fontId="32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43" fontId="0" fillId="0" borderId="4" xfId="46" applyNumberFormat="1" applyFont="1" applyBorder="1" applyAlignment="1">
      <alignment vertical="center"/>
    </xf>
    <xf numFmtId="170" fontId="0" fillId="0" borderId="4" xfId="46" applyFont="1" applyFill="1" applyBorder="1" applyAlignment="1">
      <alignment vertical="center"/>
    </xf>
    <xf numFmtId="43" fontId="0" fillId="0" borderId="14" xfId="46" applyNumberFormat="1" applyFont="1" applyBorder="1" applyAlignment="1">
      <alignment vertical="center"/>
    </xf>
    <xf numFmtId="170" fontId="0" fillId="0" borderId="14" xfId="46" applyFont="1" applyBorder="1" applyAlignment="1">
      <alignment vertical="center"/>
    </xf>
    <xf numFmtId="170" fontId="0" fillId="0" borderId="14" xfId="46" applyFont="1" applyFill="1" applyBorder="1" applyAlignment="1">
      <alignment vertical="center"/>
    </xf>
    <xf numFmtId="43" fontId="32" fillId="0" borderId="13" xfId="46" applyNumberFormat="1" applyFont="1" applyFill="1" applyBorder="1" applyAlignment="1">
      <alignment vertical="center"/>
    </xf>
    <xf numFmtId="175" fontId="32" fillId="0" borderId="4" xfId="46" applyNumberFormat="1" applyFont="1" applyFill="1" applyBorder="1" applyAlignment="1">
      <alignment horizontal="center" vertical="center"/>
    </xf>
    <xf numFmtId="174" fontId="32" fillId="0" borderId="4" xfId="53" applyNumberFormat="1" applyFont="1" applyFill="1" applyBorder="1" applyAlignment="1">
      <alignment vertical="center"/>
    </xf>
    <xf numFmtId="174" fontId="32" fillId="0" borderId="4" xfId="46" applyNumberFormat="1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left" vertical="center" indent="2"/>
    </xf>
    <xf numFmtId="43" fontId="43" fillId="0" borderId="0" xfId="46" applyNumberFormat="1" applyFont="1" applyBorder="1" applyAlignment="1">
      <alignment vertical="center"/>
    </xf>
    <xf numFmtId="43" fontId="43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43" fontId="32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43" fontId="32" fillId="0" borderId="14" xfId="46" applyNumberFormat="1" applyFont="1" applyFill="1" applyBorder="1" applyAlignment="1">
      <alignment horizontal="center" vertical="center"/>
    </xf>
    <xf numFmtId="0" fontId="32" fillId="0" borderId="0" xfId="0" applyFont="1" applyAlignment="1" quotePrefix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4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8"/>
  <sheetViews>
    <sheetView showGridLines="0" tabSelected="1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6.2539062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61" t="s">
        <v>86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1">
      <c r="A2" s="62" t="s">
        <v>126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15.75">
      <c r="A3" s="4"/>
      <c r="B3" s="5"/>
      <c r="C3" s="4" t="s">
        <v>14</v>
      </c>
      <c r="D3" s="6">
        <v>3</v>
      </c>
      <c r="E3" s="7"/>
      <c r="F3" s="7"/>
      <c r="G3" s="7"/>
      <c r="H3" s="7"/>
      <c r="I3" s="7"/>
      <c r="J3" s="7"/>
      <c r="K3" s="4"/>
    </row>
    <row r="4" spans="1:11" ht="15.75">
      <c r="A4" s="63" t="s">
        <v>15</v>
      </c>
      <c r="B4" s="65" t="s">
        <v>114</v>
      </c>
      <c r="C4" s="66"/>
      <c r="D4" s="66"/>
      <c r="E4" s="66"/>
      <c r="F4" s="66"/>
      <c r="G4" s="66"/>
      <c r="H4" s="66"/>
      <c r="I4" s="66"/>
      <c r="J4" s="67"/>
      <c r="K4" s="64" t="s">
        <v>16</v>
      </c>
    </row>
    <row r="5" spans="1:11" ht="38.25">
      <c r="A5" s="63"/>
      <c r="B5" s="29" t="s">
        <v>7</v>
      </c>
      <c r="C5" s="29" t="s">
        <v>8</v>
      </c>
      <c r="D5" s="29" t="s">
        <v>9</v>
      </c>
      <c r="E5" s="29" t="s">
        <v>10</v>
      </c>
      <c r="F5" s="29" t="s">
        <v>11</v>
      </c>
      <c r="G5" s="29" t="s">
        <v>12</v>
      </c>
      <c r="H5" s="29" t="s">
        <v>13</v>
      </c>
      <c r="I5" s="68" t="s">
        <v>113</v>
      </c>
      <c r="J5" s="68" t="s">
        <v>112</v>
      </c>
      <c r="K5" s="63"/>
    </row>
    <row r="6" spans="1:11" ht="18.75" customHeight="1">
      <c r="A6" s="63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69"/>
      <c r="J6" s="69"/>
      <c r="K6" s="63"/>
    </row>
    <row r="7" spans="1:12" ht="17.25" customHeight="1">
      <c r="A7" s="8" t="s">
        <v>30</v>
      </c>
      <c r="B7" s="9">
        <f aca="true" t="shared" si="0" ref="B7:K7">+B8+B20+B24+B27</f>
        <v>610937</v>
      </c>
      <c r="C7" s="9">
        <f t="shared" si="0"/>
        <v>818990</v>
      </c>
      <c r="D7" s="9">
        <f t="shared" si="0"/>
        <v>852505</v>
      </c>
      <c r="E7" s="9">
        <f t="shared" si="0"/>
        <v>558955</v>
      </c>
      <c r="F7" s="9">
        <f t="shared" si="0"/>
        <v>776355</v>
      </c>
      <c r="G7" s="9">
        <f t="shared" si="0"/>
        <v>1235357</v>
      </c>
      <c r="H7" s="9">
        <f t="shared" si="0"/>
        <v>576526</v>
      </c>
      <c r="I7" s="9">
        <f t="shared" si="0"/>
        <v>128309</v>
      </c>
      <c r="J7" s="9">
        <f t="shared" si="0"/>
        <v>323011</v>
      </c>
      <c r="K7" s="9">
        <f t="shared" si="0"/>
        <v>5880945</v>
      </c>
      <c r="L7" s="53"/>
    </row>
    <row r="8" spans="1:11" ht="17.25" customHeight="1">
      <c r="A8" s="10" t="s">
        <v>121</v>
      </c>
      <c r="B8" s="11">
        <f>B9+B12+B16</f>
        <v>365881</v>
      </c>
      <c r="C8" s="11">
        <f aca="true" t="shared" si="1" ref="C8:J8">C9+C12+C16</f>
        <v>497769</v>
      </c>
      <c r="D8" s="11">
        <f t="shared" si="1"/>
        <v>485281</v>
      </c>
      <c r="E8" s="11">
        <f t="shared" si="1"/>
        <v>332415</v>
      </c>
      <c r="F8" s="11">
        <f t="shared" si="1"/>
        <v>436895</v>
      </c>
      <c r="G8" s="11">
        <f t="shared" si="1"/>
        <v>678950</v>
      </c>
      <c r="H8" s="11">
        <f t="shared" si="1"/>
        <v>358844</v>
      </c>
      <c r="I8" s="11">
        <f t="shared" si="1"/>
        <v>68602</v>
      </c>
      <c r="J8" s="11">
        <f t="shared" si="1"/>
        <v>182126</v>
      </c>
      <c r="K8" s="11">
        <f>SUM(B8:J8)</f>
        <v>3406763</v>
      </c>
    </row>
    <row r="9" spans="1:11" ht="17.25" customHeight="1">
      <c r="A9" s="15" t="s">
        <v>17</v>
      </c>
      <c r="B9" s="13">
        <f>+B10+B11</f>
        <v>53844</v>
      </c>
      <c r="C9" s="13">
        <f aca="true" t="shared" si="2" ref="C9:J9">+C10+C11</f>
        <v>76211</v>
      </c>
      <c r="D9" s="13">
        <f t="shared" si="2"/>
        <v>68188</v>
      </c>
      <c r="E9" s="13">
        <f t="shared" si="2"/>
        <v>46805</v>
      </c>
      <c r="F9" s="13">
        <f t="shared" si="2"/>
        <v>54539</v>
      </c>
      <c r="G9" s="13">
        <f t="shared" si="2"/>
        <v>66403</v>
      </c>
      <c r="H9" s="13">
        <f t="shared" si="2"/>
        <v>62035</v>
      </c>
      <c r="I9" s="13">
        <f t="shared" si="2"/>
        <v>11562</v>
      </c>
      <c r="J9" s="13">
        <f t="shared" si="2"/>
        <v>22555</v>
      </c>
      <c r="K9" s="11">
        <f>SUM(B9:J9)</f>
        <v>462142</v>
      </c>
    </row>
    <row r="10" spans="1:11" ht="17.25" customHeight="1">
      <c r="A10" s="30" t="s">
        <v>18</v>
      </c>
      <c r="B10" s="13">
        <v>53844</v>
      </c>
      <c r="C10" s="13">
        <v>76211</v>
      </c>
      <c r="D10" s="13">
        <v>68188</v>
      </c>
      <c r="E10" s="13">
        <v>46805</v>
      </c>
      <c r="F10" s="13">
        <v>54539</v>
      </c>
      <c r="G10" s="13">
        <v>66403</v>
      </c>
      <c r="H10" s="13">
        <v>62035</v>
      </c>
      <c r="I10" s="13">
        <v>11562</v>
      </c>
      <c r="J10" s="13">
        <v>22555</v>
      </c>
      <c r="K10" s="11">
        <f>SUM(B10:J10)</f>
        <v>462142</v>
      </c>
    </row>
    <row r="11" spans="1:11" ht="17.25" customHeight="1">
      <c r="A11" s="30" t="s">
        <v>19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31</v>
      </c>
      <c r="B12" s="17">
        <f aca="true" t="shared" si="3" ref="B12:J12">SUM(B13:B15)</f>
        <v>301407</v>
      </c>
      <c r="C12" s="17">
        <f t="shared" si="3"/>
        <v>406431</v>
      </c>
      <c r="D12" s="17">
        <f t="shared" si="3"/>
        <v>403665</v>
      </c>
      <c r="E12" s="17">
        <f t="shared" si="3"/>
        <v>276427</v>
      </c>
      <c r="F12" s="17">
        <f t="shared" si="3"/>
        <v>369890</v>
      </c>
      <c r="G12" s="17">
        <f t="shared" si="3"/>
        <v>592742</v>
      </c>
      <c r="H12" s="17">
        <f t="shared" si="3"/>
        <v>287234</v>
      </c>
      <c r="I12" s="17">
        <f t="shared" si="3"/>
        <v>54681</v>
      </c>
      <c r="J12" s="17">
        <f t="shared" si="3"/>
        <v>154596</v>
      </c>
      <c r="K12" s="11">
        <f aca="true" t="shared" si="4" ref="K12:K27">SUM(B12:J12)</f>
        <v>2847073</v>
      </c>
    </row>
    <row r="13" spans="1:13" ht="17.25" customHeight="1">
      <c r="A13" s="14" t="s">
        <v>20</v>
      </c>
      <c r="B13" s="13">
        <v>128311</v>
      </c>
      <c r="C13" s="13">
        <v>184282</v>
      </c>
      <c r="D13" s="13">
        <v>189312</v>
      </c>
      <c r="E13" s="13">
        <v>127976</v>
      </c>
      <c r="F13" s="13">
        <v>169867</v>
      </c>
      <c r="G13" s="13">
        <v>263472</v>
      </c>
      <c r="H13" s="13">
        <v>122921</v>
      </c>
      <c r="I13" s="13">
        <v>27122</v>
      </c>
      <c r="J13" s="13">
        <v>72549</v>
      </c>
      <c r="K13" s="11">
        <f t="shared" si="4"/>
        <v>1285812</v>
      </c>
      <c r="L13" s="53"/>
      <c r="M13" s="54"/>
    </row>
    <row r="14" spans="1:12" ht="17.25" customHeight="1">
      <c r="A14" s="14" t="s">
        <v>21</v>
      </c>
      <c r="B14" s="13">
        <v>136778</v>
      </c>
      <c r="C14" s="13">
        <v>169860</v>
      </c>
      <c r="D14" s="13">
        <v>164770</v>
      </c>
      <c r="E14" s="13">
        <v>116639</v>
      </c>
      <c r="F14" s="13">
        <v>158703</v>
      </c>
      <c r="G14" s="13">
        <v>273261</v>
      </c>
      <c r="H14" s="13">
        <v>129403</v>
      </c>
      <c r="I14" s="13">
        <v>20233</v>
      </c>
      <c r="J14" s="13">
        <v>63206</v>
      </c>
      <c r="K14" s="11">
        <f t="shared" si="4"/>
        <v>1232853</v>
      </c>
      <c r="L14" s="53"/>
    </row>
    <row r="15" spans="1:11" ht="17.25" customHeight="1">
      <c r="A15" s="14" t="s">
        <v>22</v>
      </c>
      <c r="B15" s="13">
        <v>36318</v>
      </c>
      <c r="C15" s="13">
        <v>52289</v>
      </c>
      <c r="D15" s="13">
        <v>49583</v>
      </c>
      <c r="E15" s="13">
        <v>31812</v>
      </c>
      <c r="F15" s="13">
        <v>41320</v>
      </c>
      <c r="G15" s="13">
        <v>56009</v>
      </c>
      <c r="H15" s="13">
        <v>34910</v>
      </c>
      <c r="I15" s="13">
        <v>7326</v>
      </c>
      <c r="J15" s="13">
        <v>18841</v>
      </c>
      <c r="K15" s="11">
        <f t="shared" si="4"/>
        <v>328408</v>
      </c>
    </row>
    <row r="16" spans="1:11" ht="17.25" customHeight="1">
      <c r="A16" s="15" t="s">
        <v>117</v>
      </c>
      <c r="B16" s="13">
        <f>B17+B18+B19</f>
        <v>10630</v>
      </c>
      <c r="C16" s="13">
        <f aca="true" t="shared" si="5" ref="C16:J16">C17+C18+C19</f>
        <v>15127</v>
      </c>
      <c r="D16" s="13">
        <f t="shared" si="5"/>
        <v>13428</v>
      </c>
      <c r="E16" s="13">
        <f t="shared" si="5"/>
        <v>9183</v>
      </c>
      <c r="F16" s="13">
        <f t="shared" si="5"/>
        <v>12466</v>
      </c>
      <c r="G16" s="13">
        <f t="shared" si="5"/>
        <v>19805</v>
      </c>
      <c r="H16" s="13">
        <f t="shared" si="5"/>
        <v>9575</v>
      </c>
      <c r="I16" s="13">
        <f t="shared" si="5"/>
        <v>2359</v>
      </c>
      <c r="J16" s="13">
        <f t="shared" si="5"/>
        <v>4975</v>
      </c>
      <c r="K16" s="11">
        <f t="shared" si="4"/>
        <v>97548</v>
      </c>
    </row>
    <row r="17" spans="1:11" ht="17.25" customHeight="1">
      <c r="A17" s="14" t="s">
        <v>118</v>
      </c>
      <c r="B17" s="13">
        <v>4213</v>
      </c>
      <c r="C17" s="13">
        <v>6173</v>
      </c>
      <c r="D17" s="13">
        <v>5448</v>
      </c>
      <c r="E17" s="13">
        <v>4025</v>
      </c>
      <c r="F17" s="13">
        <v>5221</v>
      </c>
      <c r="G17" s="13">
        <v>8859</v>
      </c>
      <c r="H17" s="13">
        <v>4436</v>
      </c>
      <c r="I17" s="13">
        <v>1052</v>
      </c>
      <c r="J17" s="13">
        <v>2118</v>
      </c>
      <c r="K17" s="11">
        <f t="shared" si="4"/>
        <v>41545</v>
      </c>
    </row>
    <row r="18" spans="1:11" ht="17.25" customHeight="1">
      <c r="A18" s="14" t="s">
        <v>119</v>
      </c>
      <c r="B18" s="13">
        <v>286</v>
      </c>
      <c r="C18" s="13">
        <v>441</v>
      </c>
      <c r="D18" s="13">
        <v>439</v>
      </c>
      <c r="E18" s="13">
        <v>340</v>
      </c>
      <c r="F18" s="13">
        <v>428</v>
      </c>
      <c r="G18" s="13">
        <v>814</v>
      </c>
      <c r="H18" s="13">
        <v>368</v>
      </c>
      <c r="I18" s="13">
        <v>80</v>
      </c>
      <c r="J18" s="13">
        <v>181</v>
      </c>
      <c r="K18" s="11">
        <f t="shared" si="4"/>
        <v>3377</v>
      </c>
    </row>
    <row r="19" spans="1:11" ht="17.25" customHeight="1">
      <c r="A19" s="14" t="s">
        <v>120</v>
      </c>
      <c r="B19" s="13">
        <v>6131</v>
      </c>
      <c r="C19" s="13">
        <v>8513</v>
      </c>
      <c r="D19" s="13">
        <v>7541</v>
      </c>
      <c r="E19" s="13">
        <v>4818</v>
      </c>
      <c r="F19" s="13">
        <v>6817</v>
      </c>
      <c r="G19" s="13">
        <v>10132</v>
      </c>
      <c r="H19" s="13">
        <v>4771</v>
      </c>
      <c r="I19" s="13">
        <v>1227</v>
      </c>
      <c r="J19" s="13">
        <v>2676</v>
      </c>
      <c r="K19" s="11">
        <f t="shared" si="4"/>
        <v>52626</v>
      </c>
    </row>
    <row r="20" spans="1:11" ht="17.25" customHeight="1">
      <c r="A20" s="16" t="s">
        <v>23</v>
      </c>
      <c r="B20" s="11">
        <f>+B21+B22+B23</f>
        <v>193769</v>
      </c>
      <c r="C20" s="11">
        <f aca="true" t="shared" si="6" ref="C20:J20">+C21+C22+C23</f>
        <v>239192</v>
      </c>
      <c r="D20" s="11">
        <f t="shared" si="6"/>
        <v>267244</v>
      </c>
      <c r="E20" s="11">
        <f t="shared" si="6"/>
        <v>169509</v>
      </c>
      <c r="F20" s="11">
        <f t="shared" si="6"/>
        <v>269191</v>
      </c>
      <c r="G20" s="11">
        <f t="shared" si="6"/>
        <v>476591</v>
      </c>
      <c r="H20" s="11">
        <f t="shared" si="6"/>
        <v>171430</v>
      </c>
      <c r="I20" s="11">
        <f t="shared" si="6"/>
        <v>41661</v>
      </c>
      <c r="J20" s="11">
        <f t="shared" si="6"/>
        <v>98251</v>
      </c>
      <c r="K20" s="11">
        <f t="shared" si="4"/>
        <v>1926838</v>
      </c>
    </row>
    <row r="21" spans="1:12" ht="17.25" customHeight="1">
      <c r="A21" s="12" t="s">
        <v>24</v>
      </c>
      <c r="B21" s="13">
        <v>94671</v>
      </c>
      <c r="C21" s="13">
        <v>126816</v>
      </c>
      <c r="D21" s="13">
        <v>144405</v>
      </c>
      <c r="E21" s="13">
        <v>90726</v>
      </c>
      <c r="F21" s="13">
        <v>141708</v>
      </c>
      <c r="G21" s="13">
        <v>236735</v>
      </c>
      <c r="H21" s="13">
        <v>89327</v>
      </c>
      <c r="I21" s="13">
        <v>23624</v>
      </c>
      <c r="J21" s="13">
        <v>51952</v>
      </c>
      <c r="K21" s="11">
        <f t="shared" si="4"/>
        <v>999964</v>
      </c>
      <c r="L21" s="53"/>
    </row>
    <row r="22" spans="1:12" ht="17.25" customHeight="1">
      <c r="A22" s="12" t="s">
        <v>25</v>
      </c>
      <c r="B22" s="13">
        <v>79830</v>
      </c>
      <c r="C22" s="13">
        <v>88465</v>
      </c>
      <c r="D22" s="13">
        <v>96343</v>
      </c>
      <c r="E22" s="13">
        <v>64123</v>
      </c>
      <c r="F22" s="13">
        <v>103369</v>
      </c>
      <c r="G22" s="13">
        <v>202502</v>
      </c>
      <c r="H22" s="13">
        <v>66300</v>
      </c>
      <c r="I22" s="13">
        <v>13905</v>
      </c>
      <c r="J22" s="13">
        <v>36244</v>
      </c>
      <c r="K22" s="11">
        <f t="shared" si="4"/>
        <v>751081</v>
      </c>
      <c r="L22" s="53"/>
    </row>
    <row r="23" spans="1:11" ht="17.25" customHeight="1">
      <c r="A23" s="12" t="s">
        <v>26</v>
      </c>
      <c r="B23" s="13">
        <v>19268</v>
      </c>
      <c r="C23" s="13">
        <v>23911</v>
      </c>
      <c r="D23" s="13">
        <v>26496</v>
      </c>
      <c r="E23" s="13">
        <v>14660</v>
      </c>
      <c r="F23" s="13">
        <v>24114</v>
      </c>
      <c r="G23" s="13">
        <v>37354</v>
      </c>
      <c r="H23" s="13">
        <v>15803</v>
      </c>
      <c r="I23" s="13">
        <v>4132</v>
      </c>
      <c r="J23" s="13">
        <v>10055</v>
      </c>
      <c r="K23" s="11">
        <f t="shared" si="4"/>
        <v>175793</v>
      </c>
    </row>
    <row r="24" spans="1:11" ht="17.25" customHeight="1">
      <c r="A24" s="16" t="s">
        <v>27</v>
      </c>
      <c r="B24" s="13">
        <v>51287</v>
      </c>
      <c r="C24" s="13">
        <v>82029</v>
      </c>
      <c r="D24" s="13">
        <v>99980</v>
      </c>
      <c r="E24" s="13">
        <v>57031</v>
      </c>
      <c r="F24" s="13">
        <v>70269</v>
      </c>
      <c r="G24" s="13">
        <v>79816</v>
      </c>
      <c r="H24" s="13">
        <v>39022</v>
      </c>
      <c r="I24" s="13">
        <v>18046</v>
      </c>
      <c r="J24" s="13">
        <v>42634</v>
      </c>
      <c r="K24" s="11">
        <f t="shared" si="4"/>
        <v>540114</v>
      </c>
    </row>
    <row r="25" spans="1:12" ht="17.25" customHeight="1">
      <c r="A25" s="12" t="s">
        <v>28</v>
      </c>
      <c r="B25" s="13">
        <v>32824</v>
      </c>
      <c r="C25" s="13">
        <v>52499</v>
      </c>
      <c r="D25" s="13">
        <v>63987</v>
      </c>
      <c r="E25" s="13">
        <v>36500</v>
      </c>
      <c r="F25" s="13">
        <v>44972</v>
      </c>
      <c r="G25" s="13">
        <v>51082</v>
      </c>
      <c r="H25" s="13">
        <v>24974</v>
      </c>
      <c r="I25" s="13">
        <v>11549</v>
      </c>
      <c r="J25" s="13">
        <v>27286</v>
      </c>
      <c r="K25" s="11">
        <f t="shared" si="4"/>
        <v>345673</v>
      </c>
      <c r="L25" s="53"/>
    </row>
    <row r="26" spans="1:12" ht="17.25" customHeight="1">
      <c r="A26" s="12" t="s">
        <v>29</v>
      </c>
      <c r="B26" s="13">
        <v>18463</v>
      </c>
      <c r="C26" s="13">
        <v>29530</v>
      </c>
      <c r="D26" s="13">
        <v>35993</v>
      </c>
      <c r="E26" s="13">
        <v>20531</v>
      </c>
      <c r="F26" s="13">
        <v>25297</v>
      </c>
      <c r="G26" s="13">
        <v>28734</v>
      </c>
      <c r="H26" s="13">
        <v>14048</v>
      </c>
      <c r="I26" s="13">
        <v>6497</v>
      </c>
      <c r="J26" s="13">
        <v>15348</v>
      </c>
      <c r="K26" s="11">
        <f t="shared" si="4"/>
        <v>194441</v>
      </c>
      <c r="L26" s="53"/>
    </row>
    <row r="27" spans="1:11" ht="34.5" customHeight="1">
      <c r="A27" s="31" t="s">
        <v>32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11">
        <v>7230</v>
      </c>
      <c r="I27" s="11">
        <v>0</v>
      </c>
      <c r="J27" s="11">
        <v>0</v>
      </c>
      <c r="K27" s="11">
        <f t="shared" si="4"/>
        <v>7230</v>
      </c>
    </row>
    <row r="28" spans="1:11" ht="15.75" customHeight="1">
      <c r="A28" s="34"/>
      <c r="B28" s="32">
        <v>0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19">
        <v>0</v>
      </c>
    </row>
    <row r="29" spans="1:11" ht="17.25" customHeight="1">
      <c r="A29" s="2" t="s">
        <v>33</v>
      </c>
      <c r="B29" s="33">
        <f>SUM(B30:B33)</f>
        <v>2.4137</v>
      </c>
      <c r="C29" s="33">
        <f aca="true" t="shared" si="7" ref="C29:J29">SUM(C30:C33)</f>
        <v>2.753106</v>
      </c>
      <c r="D29" s="33">
        <f t="shared" si="7"/>
        <v>3.1277</v>
      </c>
      <c r="E29" s="33">
        <f t="shared" si="7"/>
        <v>2.636</v>
      </c>
      <c r="F29" s="33">
        <f t="shared" si="7"/>
        <v>2.559</v>
      </c>
      <c r="G29" s="33">
        <f t="shared" si="7"/>
        <v>2.2014</v>
      </c>
      <c r="H29" s="33">
        <f t="shared" si="7"/>
        <v>2.5242</v>
      </c>
      <c r="I29" s="33">
        <f t="shared" si="7"/>
        <v>4.4807</v>
      </c>
      <c r="J29" s="33">
        <f t="shared" si="7"/>
        <v>2.6567</v>
      </c>
      <c r="K29" s="19">
        <v>0</v>
      </c>
    </row>
    <row r="30" spans="1:11" ht="17.25" customHeight="1">
      <c r="A30" s="16" t="s">
        <v>34</v>
      </c>
      <c r="B30" s="33">
        <v>2.4137</v>
      </c>
      <c r="C30" s="33">
        <v>2.747</v>
      </c>
      <c r="D30" s="33">
        <v>3.1277</v>
      </c>
      <c r="E30" s="33">
        <v>2.636</v>
      </c>
      <c r="F30" s="33">
        <v>2.559</v>
      </c>
      <c r="G30" s="33">
        <v>2.2014</v>
      </c>
      <c r="H30" s="33">
        <v>2.5242</v>
      </c>
      <c r="I30" s="33">
        <v>4.4807</v>
      </c>
      <c r="J30" s="33">
        <v>2.6567</v>
      </c>
      <c r="K30" s="19">
        <v>0</v>
      </c>
    </row>
    <row r="31" spans="1:11" ht="17.25" customHeight="1">
      <c r="A31" s="31" t="s">
        <v>35</v>
      </c>
      <c r="B31" s="32">
        <v>0</v>
      </c>
      <c r="C31" s="47">
        <v>0.006106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19">
        <v>0</v>
      </c>
    </row>
    <row r="32" spans="1:11" ht="17.25" customHeight="1">
      <c r="A32" s="31" t="s">
        <v>36</v>
      </c>
      <c r="B32" s="32">
        <v>0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19">
        <v>0</v>
      </c>
    </row>
    <row r="33" spans="1:11" ht="17.25" customHeight="1">
      <c r="A33" s="31" t="s">
        <v>37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19">
        <v>0</v>
      </c>
    </row>
    <row r="34" spans="1:11" ht="13.5" customHeight="1">
      <c r="A34" s="34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84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10462.19</v>
      </c>
      <c r="I35" s="19">
        <v>0</v>
      </c>
      <c r="J35" s="19">
        <v>0</v>
      </c>
      <c r="K35" s="23">
        <f>SUM(B35:J35)</f>
        <v>10462.19</v>
      </c>
    </row>
    <row r="36" spans="1:11" ht="17.25" customHeight="1">
      <c r="A36" s="16" t="s">
        <v>38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47853.52</v>
      </c>
      <c r="I36" s="19">
        <v>0</v>
      </c>
      <c r="J36" s="19">
        <v>0</v>
      </c>
      <c r="K36" s="23">
        <f>SUM(B36:J36)</f>
        <v>47853.52</v>
      </c>
    </row>
    <row r="37" spans="1:11" ht="17.25" customHeight="1">
      <c r="A37" s="16" t="s">
        <v>39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40</v>
      </c>
      <c r="B39" s="19">
        <v>0</v>
      </c>
      <c r="C39" s="19">
        <v>0</v>
      </c>
      <c r="D39" s="19">
        <v>0</v>
      </c>
      <c r="E39" s="19">
        <v>0</v>
      </c>
      <c r="F39" s="19">
        <v>0</v>
      </c>
      <c r="G39" s="19">
        <v>0</v>
      </c>
      <c r="H39" s="19">
        <v>0</v>
      </c>
      <c r="I39" s="19">
        <v>0</v>
      </c>
      <c r="J39" s="19">
        <v>0</v>
      </c>
      <c r="K39" s="19">
        <f aca="true" t="shared" si="8" ref="K39:K44">SUM(B39:J39)</f>
        <v>0</v>
      </c>
    </row>
    <row r="40" spans="1:11" ht="17.25" customHeight="1">
      <c r="A40" s="16" t="s">
        <v>41</v>
      </c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f t="shared" si="8"/>
        <v>0</v>
      </c>
    </row>
    <row r="41" spans="1:11" ht="17.25" customHeight="1">
      <c r="A41" s="12" t="s">
        <v>42</v>
      </c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f t="shared" si="8"/>
        <v>0</v>
      </c>
    </row>
    <row r="42" spans="1:11" ht="17.25" customHeight="1">
      <c r="A42" s="12" t="s">
        <v>43</v>
      </c>
      <c r="B42" s="19">
        <v>0</v>
      </c>
      <c r="C42" s="19">
        <v>0</v>
      </c>
      <c r="D42" s="19">
        <v>0</v>
      </c>
      <c r="E42" s="19">
        <v>0</v>
      </c>
      <c r="F42" s="19">
        <v>0</v>
      </c>
      <c r="G42" s="19">
        <v>0</v>
      </c>
      <c r="H42" s="19">
        <v>0</v>
      </c>
      <c r="I42" s="19">
        <v>0</v>
      </c>
      <c r="J42" s="19">
        <v>0</v>
      </c>
      <c r="K42" s="19">
        <f t="shared" si="8"/>
        <v>0</v>
      </c>
    </row>
    <row r="43" spans="1:11" ht="17.25" customHeight="1">
      <c r="A43" s="16" t="s">
        <v>44</v>
      </c>
      <c r="B43" s="19">
        <v>0</v>
      </c>
      <c r="C43" s="19">
        <v>0</v>
      </c>
      <c r="D43" s="19">
        <v>0</v>
      </c>
      <c r="E43" s="19">
        <v>0</v>
      </c>
      <c r="F43" s="19">
        <v>0</v>
      </c>
      <c r="G43" s="19">
        <v>0</v>
      </c>
      <c r="H43" s="19">
        <v>0</v>
      </c>
      <c r="I43" s="19">
        <v>0</v>
      </c>
      <c r="J43" s="19">
        <v>0</v>
      </c>
      <c r="K43" s="19">
        <f t="shared" si="8"/>
        <v>0</v>
      </c>
    </row>
    <row r="44" spans="1:11" ht="17.25" customHeight="1">
      <c r="A44" s="12" t="s">
        <v>45</v>
      </c>
      <c r="B44" s="19">
        <v>0</v>
      </c>
      <c r="C44" s="19">
        <v>0</v>
      </c>
      <c r="D44" s="19">
        <v>0</v>
      </c>
      <c r="E44" s="19">
        <v>0</v>
      </c>
      <c r="F44" s="19">
        <v>0</v>
      </c>
      <c r="G44" s="19">
        <v>0</v>
      </c>
      <c r="H44" s="19">
        <v>0</v>
      </c>
      <c r="I44" s="19">
        <v>0</v>
      </c>
      <c r="J44" s="19">
        <v>0</v>
      </c>
      <c r="K44" s="19">
        <f t="shared" si="8"/>
        <v>0</v>
      </c>
    </row>
    <row r="45" spans="1:11" ht="17.25" customHeight="1">
      <c r="A45" s="12" t="s">
        <v>46</v>
      </c>
      <c r="B45" s="19">
        <v>0</v>
      </c>
      <c r="C45" s="19">
        <v>0</v>
      </c>
      <c r="D45" s="19">
        <v>0</v>
      </c>
      <c r="E45" s="19">
        <v>0</v>
      </c>
      <c r="F45" s="19">
        <v>0</v>
      </c>
      <c r="G45" s="19">
        <v>0</v>
      </c>
      <c r="H45" s="19">
        <v>0</v>
      </c>
      <c r="I45" s="19">
        <v>0</v>
      </c>
      <c r="J45" s="19">
        <v>0</v>
      </c>
      <c r="K45" s="19">
        <f>SUM(B45:J45)</f>
        <v>0</v>
      </c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47</v>
      </c>
      <c r="B47" s="22">
        <f>+B48+B56</f>
        <v>1491758.15</v>
      </c>
      <c r="C47" s="22">
        <f aca="true" t="shared" si="9" ref="C47:H47">+C48+C56</f>
        <v>2277364.52</v>
      </c>
      <c r="D47" s="22">
        <f t="shared" si="9"/>
        <v>2689255.66</v>
      </c>
      <c r="E47" s="22">
        <f t="shared" si="9"/>
        <v>1494807.43</v>
      </c>
      <c r="F47" s="22">
        <f t="shared" si="9"/>
        <v>2007473.14</v>
      </c>
      <c r="G47" s="22">
        <f t="shared" si="9"/>
        <v>2747645.54</v>
      </c>
      <c r="H47" s="22">
        <f t="shared" si="9"/>
        <v>1483571.64</v>
      </c>
      <c r="I47" s="22">
        <f>+I48+I56</f>
        <v>574914.14</v>
      </c>
      <c r="J47" s="22">
        <f>+J48+J56</f>
        <v>871366.74</v>
      </c>
      <c r="K47" s="22">
        <f>SUM(B47:J47)</f>
        <v>15638156.960000003</v>
      </c>
    </row>
    <row r="48" spans="1:11" ht="17.25" customHeight="1">
      <c r="A48" s="16" t="s">
        <v>48</v>
      </c>
      <c r="B48" s="23">
        <f>SUM(B49:B55)</f>
        <v>1474618.64</v>
      </c>
      <c r="C48" s="23">
        <f aca="true" t="shared" si="10" ref="C48:H48">SUM(C49:C55)</f>
        <v>2254766.28</v>
      </c>
      <c r="D48" s="23">
        <f t="shared" si="10"/>
        <v>2666379.89</v>
      </c>
      <c r="E48" s="23">
        <f t="shared" si="10"/>
        <v>1473405.38</v>
      </c>
      <c r="F48" s="23">
        <f t="shared" si="10"/>
        <v>1986692.45</v>
      </c>
      <c r="G48" s="23">
        <f t="shared" si="10"/>
        <v>2719514.9</v>
      </c>
      <c r="H48" s="23">
        <f t="shared" si="10"/>
        <v>1465729.1199999999</v>
      </c>
      <c r="I48" s="23">
        <f>SUM(I49:I55)</f>
        <v>574914.14</v>
      </c>
      <c r="J48" s="23">
        <f>SUM(J49:J55)</f>
        <v>858143.32</v>
      </c>
      <c r="K48" s="23">
        <f aca="true" t="shared" si="11" ref="K48:K56">SUM(B48:J48)</f>
        <v>15474164.120000001</v>
      </c>
    </row>
    <row r="49" spans="1:11" ht="17.25" customHeight="1">
      <c r="A49" s="35" t="s">
        <v>49</v>
      </c>
      <c r="B49" s="23">
        <f aca="true" t="shared" si="12" ref="B49:H49">ROUND(B30*B7,2)</f>
        <v>1474618.64</v>
      </c>
      <c r="C49" s="23">
        <f t="shared" si="12"/>
        <v>2249765.53</v>
      </c>
      <c r="D49" s="23">
        <f t="shared" si="12"/>
        <v>2666379.89</v>
      </c>
      <c r="E49" s="23">
        <f t="shared" si="12"/>
        <v>1473405.38</v>
      </c>
      <c r="F49" s="23">
        <f t="shared" si="12"/>
        <v>1986692.45</v>
      </c>
      <c r="G49" s="23">
        <f t="shared" si="12"/>
        <v>2719514.9</v>
      </c>
      <c r="H49" s="23">
        <f t="shared" si="12"/>
        <v>1455266.93</v>
      </c>
      <c r="I49" s="23">
        <f>ROUND(I30*I7,2)</f>
        <v>574914.14</v>
      </c>
      <c r="J49" s="23">
        <f>ROUND(J30*J7,2)</f>
        <v>858143.32</v>
      </c>
      <c r="K49" s="23">
        <f t="shared" si="11"/>
        <v>15458701.180000002</v>
      </c>
    </row>
    <row r="50" spans="1:11" ht="17.25" customHeight="1">
      <c r="A50" s="35" t="s">
        <v>50</v>
      </c>
      <c r="B50" s="19">
        <v>0</v>
      </c>
      <c r="C50" s="23">
        <f>ROUND(C31*C7,2)</f>
        <v>5000.75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1"/>
        <v>5000.75</v>
      </c>
    </row>
    <row r="51" spans="1:11" ht="17.25" customHeight="1">
      <c r="A51" s="35" t="s">
        <v>51</v>
      </c>
      <c r="B51" s="19">
        <v>0</v>
      </c>
      <c r="C51" s="19">
        <v>0</v>
      </c>
      <c r="D51" s="19">
        <v>0</v>
      </c>
      <c r="E51" s="19">
        <v>0</v>
      </c>
      <c r="F51" s="19">
        <v>0</v>
      </c>
      <c r="G51" s="19">
        <v>0</v>
      </c>
      <c r="H51" s="19">
        <v>0</v>
      </c>
      <c r="I51" s="19">
        <v>0</v>
      </c>
      <c r="J51" s="19">
        <v>0</v>
      </c>
      <c r="K51" s="19">
        <f t="shared" si="11"/>
        <v>0</v>
      </c>
    </row>
    <row r="52" spans="1:11" ht="17.25" customHeight="1">
      <c r="A52" s="35" t="s">
        <v>52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1"/>
        <v>0</v>
      </c>
    </row>
    <row r="53" spans="1:11" ht="17.25" customHeight="1">
      <c r="A53" s="12" t="s">
        <v>53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10462.19</v>
      </c>
      <c r="I53" s="32">
        <f>+I35</f>
        <v>0</v>
      </c>
      <c r="J53" s="32">
        <f>+J35</f>
        <v>0</v>
      </c>
      <c r="K53" s="23">
        <f t="shared" si="11"/>
        <v>10462.19</v>
      </c>
    </row>
    <row r="54" spans="1:11" ht="17.25" customHeight="1">
      <c r="A54" s="12" t="s">
        <v>54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1"/>
        <v>0</v>
      </c>
    </row>
    <row r="55" spans="1:11" ht="17.25" customHeight="1">
      <c r="A55" s="12" t="s">
        <v>55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19">
        <v>0</v>
      </c>
      <c r="I55" s="19">
        <v>0</v>
      </c>
      <c r="J55" s="19">
        <v>0</v>
      </c>
      <c r="K55" s="19">
        <f t="shared" si="11"/>
        <v>0</v>
      </c>
    </row>
    <row r="56" spans="1:11" ht="17.25" customHeight="1">
      <c r="A56" s="16" t="s">
        <v>56</v>
      </c>
      <c r="B56" s="37">
        <v>17139.51</v>
      </c>
      <c r="C56" s="37">
        <v>22598.24</v>
      </c>
      <c r="D56" s="37">
        <v>22875.77</v>
      </c>
      <c r="E56" s="37">
        <v>21402.05</v>
      </c>
      <c r="F56" s="37">
        <v>20780.69</v>
      </c>
      <c r="G56" s="37">
        <v>28130.64</v>
      </c>
      <c r="H56" s="37">
        <v>17842.52</v>
      </c>
      <c r="I56" s="19">
        <v>0</v>
      </c>
      <c r="J56" s="37">
        <v>13223.42</v>
      </c>
      <c r="K56" s="37">
        <f t="shared" si="11"/>
        <v>163992.84000000003</v>
      </c>
    </row>
    <row r="57" spans="1:11" ht="17.25" customHeight="1">
      <c r="A57" s="16"/>
      <c r="B57" s="19">
        <v>0</v>
      </c>
      <c r="C57" s="19">
        <v>0</v>
      </c>
      <c r="D57" s="19">
        <v>0</v>
      </c>
      <c r="E57" s="19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f>SUM(B57:J57)</f>
        <v>0</v>
      </c>
    </row>
    <row r="58" spans="1:11" ht="17.25" customHeight="1">
      <c r="A58" s="50"/>
      <c r="B58" s="59">
        <v>0</v>
      </c>
      <c r="C58" s="59">
        <v>0</v>
      </c>
      <c r="D58" s="59">
        <v>0</v>
      </c>
      <c r="E58" s="59">
        <v>0</v>
      </c>
      <c r="F58" s="59">
        <v>0</v>
      </c>
      <c r="G58" s="59">
        <v>0</v>
      </c>
      <c r="H58" s="59">
        <v>0</v>
      </c>
      <c r="I58" s="59">
        <v>0</v>
      </c>
      <c r="J58" s="59">
        <v>0</v>
      </c>
      <c r="K58" s="59">
        <f>SUM(B58:J58)</f>
        <v>0</v>
      </c>
    </row>
    <row r="59" spans="1:11" ht="17.25" customHeight="1">
      <c r="A59" s="16"/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19"/>
    </row>
    <row r="60" spans="1:11" ht="18.75" customHeight="1">
      <c r="A60" s="2" t="s">
        <v>57</v>
      </c>
      <c r="B60" s="36">
        <f aca="true" t="shared" si="13" ref="B60:J60">+B61+B68+B94+B95</f>
        <v>-310633.74</v>
      </c>
      <c r="C60" s="36">
        <f t="shared" si="13"/>
        <v>-271379.20999999996</v>
      </c>
      <c r="D60" s="36">
        <f t="shared" si="13"/>
        <v>-384917.37</v>
      </c>
      <c r="E60" s="36">
        <f t="shared" si="13"/>
        <v>-323373.14999999997</v>
      </c>
      <c r="F60" s="36">
        <f t="shared" si="13"/>
        <v>-313899.48</v>
      </c>
      <c r="G60" s="36">
        <f t="shared" si="13"/>
        <v>-396048.19</v>
      </c>
      <c r="H60" s="36">
        <f t="shared" si="13"/>
        <v>-239255.07</v>
      </c>
      <c r="I60" s="36">
        <f t="shared" si="13"/>
        <v>-98074.06</v>
      </c>
      <c r="J60" s="36">
        <f t="shared" si="13"/>
        <v>1294720.3199999998</v>
      </c>
      <c r="K60" s="36">
        <f>SUM(B60:J60)</f>
        <v>-1042859.9500000002</v>
      </c>
    </row>
    <row r="61" spans="1:11" ht="18.75" customHeight="1">
      <c r="A61" s="16" t="s">
        <v>82</v>
      </c>
      <c r="B61" s="36">
        <f aca="true" t="shared" si="14" ref="B61:J61">B62+B63+B64+B65+B66+B67</f>
        <v>-234652.14</v>
      </c>
      <c r="C61" s="36">
        <f t="shared" si="14"/>
        <v>-235302.55</v>
      </c>
      <c r="D61" s="36">
        <f t="shared" si="14"/>
        <v>-231403.12</v>
      </c>
      <c r="E61" s="36">
        <f t="shared" si="14"/>
        <v>-238715.41999999998</v>
      </c>
      <c r="F61" s="36">
        <f t="shared" si="14"/>
        <v>-243293.7</v>
      </c>
      <c r="G61" s="36">
        <f t="shared" si="14"/>
        <v>-269572.51</v>
      </c>
      <c r="H61" s="36">
        <f t="shared" si="14"/>
        <v>-186161</v>
      </c>
      <c r="I61" s="36">
        <f t="shared" si="14"/>
        <v>-34686</v>
      </c>
      <c r="J61" s="36">
        <f t="shared" si="14"/>
        <v>-67665</v>
      </c>
      <c r="K61" s="36">
        <f aca="true" t="shared" si="15" ref="K61:K92">SUM(B61:J61)</f>
        <v>-1741451.44</v>
      </c>
    </row>
    <row r="62" spans="1:11" ht="18.75" customHeight="1">
      <c r="A62" s="12" t="s">
        <v>83</v>
      </c>
      <c r="B62" s="36">
        <f>-ROUND(B9*$D$3,2)</f>
        <v>-161532</v>
      </c>
      <c r="C62" s="36">
        <f aca="true" t="shared" si="16" ref="C62:J62">-ROUND(C9*$D$3,2)</f>
        <v>-228633</v>
      </c>
      <c r="D62" s="36">
        <f t="shared" si="16"/>
        <v>-204564</v>
      </c>
      <c r="E62" s="36">
        <f t="shared" si="16"/>
        <v>-140415</v>
      </c>
      <c r="F62" s="36">
        <f t="shared" si="16"/>
        <v>-163617</v>
      </c>
      <c r="G62" s="36">
        <f t="shared" si="16"/>
        <v>-199209</v>
      </c>
      <c r="H62" s="36">
        <f t="shared" si="16"/>
        <v>-186105</v>
      </c>
      <c r="I62" s="36">
        <f t="shared" si="16"/>
        <v>-34686</v>
      </c>
      <c r="J62" s="36">
        <f t="shared" si="16"/>
        <v>-67665</v>
      </c>
      <c r="K62" s="36">
        <f t="shared" si="15"/>
        <v>-1386426</v>
      </c>
    </row>
    <row r="63" spans="1:11" ht="18.75" customHeight="1">
      <c r="A63" s="12" t="s">
        <v>58</v>
      </c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>
        <f t="shared" si="15"/>
        <v>0</v>
      </c>
    </row>
    <row r="64" spans="1:11" ht="18.75" customHeight="1">
      <c r="A64" s="12" t="s">
        <v>122</v>
      </c>
      <c r="B64" s="36">
        <v>-705</v>
      </c>
      <c r="C64" s="36">
        <v>-99</v>
      </c>
      <c r="D64" s="36">
        <v>-234</v>
      </c>
      <c r="E64" s="36">
        <v>-651</v>
      </c>
      <c r="F64" s="36">
        <v>-414</v>
      </c>
      <c r="G64" s="36">
        <v>-324</v>
      </c>
      <c r="H64" s="36">
        <v>0</v>
      </c>
      <c r="I64" s="36">
        <v>0</v>
      </c>
      <c r="J64" s="36">
        <v>0</v>
      </c>
      <c r="K64" s="36">
        <f t="shared" si="15"/>
        <v>-2427</v>
      </c>
    </row>
    <row r="65" spans="1:11" ht="18.75" customHeight="1">
      <c r="A65" s="12" t="s">
        <v>59</v>
      </c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>
        <v>0</v>
      </c>
    </row>
    <row r="66" spans="1:11" ht="18.75" customHeight="1">
      <c r="A66" s="12" t="s">
        <v>60</v>
      </c>
      <c r="B66" s="48">
        <v>-72415.14</v>
      </c>
      <c r="C66" s="48">
        <v>-6542.55</v>
      </c>
      <c r="D66" s="48">
        <v>-26605.12</v>
      </c>
      <c r="E66" s="48">
        <v>-97453.42</v>
      </c>
      <c r="F66" s="48">
        <v>-79262.7</v>
      </c>
      <c r="G66" s="48">
        <v>-70039.51</v>
      </c>
      <c r="H66" s="19">
        <v>0</v>
      </c>
      <c r="I66" s="19">
        <v>0</v>
      </c>
      <c r="J66" s="19">
        <v>0</v>
      </c>
      <c r="K66" s="36">
        <f t="shared" si="15"/>
        <v>-352318.44</v>
      </c>
    </row>
    <row r="67" spans="1:11" ht="18.75" customHeight="1">
      <c r="A67" s="12" t="s">
        <v>61</v>
      </c>
      <c r="B67" s="19">
        <v>0</v>
      </c>
      <c r="C67" s="19">
        <v>-28</v>
      </c>
      <c r="D67" s="19">
        <v>0</v>
      </c>
      <c r="E67" s="19">
        <v>-196</v>
      </c>
      <c r="F67" s="19">
        <v>0</v>
      </c>
      <c r="G67" s="19">
        <v>0</v>
      </c>
      <c r="H67" s="19">
        <v>-56</v>
      </c>
      <c r="I67" s="19">
        <v>0</v>
      </c>
      <c r="J67" s="19">
        <v>0</v>
      </c>
      <c r="K67" s="19">
        <v>0</v>
      </c>
    </row>
    <row r="68" spans="1:11" ht="18.75" customHeight="1">
      <c r="A68" s="12" t="s">
        <v>87</v>
      </c>
      <c r="B68" s="36">
        <f aca="true" t="shared" si="17" ref="B68:J68">SUM(B69:B92)</f>
        <v>-75981.6</v>
      </c>
      <c r="C68" s="36">
        <f t="shared" si="17"/>
        <v>-36076.66</v>
      </c>
      <c r="D68" s="36">
        <f t="shared" si="17"/>
        <v>-153514.25</v>
      </c>
      <c r="E68" s="36">
        <f t="shared" si="17"/>
        <v>-84657.73</v>
      </c>
      <c r="F68" s="36">
        <f t="shared" si="17"/>
        <v>-70605.78</v>
      </c>
      <c r="G68" s="36">
        <f t="shared" si="17"/>
        <v>-126475.68000000001</v>
      </c>
      <c r="H68" s="36">
        <f t="shared" si="17"/>
        <v>-53094.07</v>
      </c>
      <c r="I68" s="36">
        <f t="shared" si="17"/>
        <v>-63388.06</v>
      </c>
      <c r="J68" s="36">
        <f t="shared" si="17"/>
        <v>1363383.68</v>
      </c>
      <c r="K68" s="36">
        <f t="shared" si="15"/>
        <v>699589.8499999999</v>
      </c>
    </row>
    <row r="69" spans="1:11" ht="18.75" customHeight="1">
      <c r="A69" s="12" t="s">
        <v>62</v>
      </c>
      <c r="B69" s="19">
        <v>0</v>
      </c>
      <c r="C69" s="19">
        <v>0</v>
      </c>
      <c r="D69" s="19">
        <v>0</v>
      </c>
      <c r="E69" s="36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36">
        <f t="shared" si="15"/>
        <v>0</v>
      </c>
    </row>
    <row r="70" spans="1:11" ht="18.75" customHeight="1">
      <c r="A70" s="12" t="s">
        <v>63</v>
      </c>
      <c r="B70" s="19">
        <v>0</v>
      </c>
      <c r="C70" s="36">
        <v>-163.13</v>
      </c>
      <c r="D70" s="36">
        <v>-18</v>
      </c>
      <c r="E70" s="19">
        <v>0</v>
      </c>
      <c r="F70" s="19">
        <v>0</v>
      </c>
      <c r="G70" s="36">
        <v>-18</v>
      </c>
      <c r="H70" s="19">
        <v>0</v>
      </c>
      <c r="I70" s="19">
        <v>0</v>
      </c>
      <c r="J70" s="19">
        <v>0</v>
      </c>
      <c r="K70" s="36">
        <f t="shared" si="15"/>
        <v>-199.13</v>
      </c>
    </row>
    <row r="71" spans="1:11" ht="18.75" customHeight="1">
      <c r="A71" s="12" t="s">
        <v>64</v>
      </c>
      <c r="B71" s="19">
        <v>0</v>
      </c>
      <c r="C71" s="19">
        <v>0</v>
      </c>
      <c r="D71" s="36">
        <v>-1103.33</v>
      </c>
      <c r="E71" s="19">
        <v>0</v>
      </c>
      <c r="F71" s="36">
        <v>-393.33</v>
      </c>
      <c r="G71" s="19">
        <v>0</v>
      </c>
      <c r="H71" s="19">
        <v>0</v>
      </c>
      <c r="I71" s="48">
        <v>-2050.12</v>
      </c>
      <c r="J71" s="19">
        <v>0</v>
      </c>
      <c r="K71" s="36">
        <f t="shared" si="15"/>
        <v>-3546.7799999999997</v>
      </c>
    </row>
    <row r="72" spans="1:11" ht="18.75" customHeight="1">
      <c r="A72" s="12" t="s">
        <v>65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48">
        <v>-30000</v>
      </c>
      <c r="J72" s="19">
        <v>0</v>
      </c>
      <c r="K72" s="49">
        <f t="shared" si="15"/>
        <v>-30000</v>
      </c>
    </row>
    <row r="73" spans="1:11" ht="18.75" customHeight="1">
      <c r="A73" s="35" t="s">
        <v>66</v>
      </c>
      <c r="B73" s="36">
        <v>-13467.74</v>
      </c>
      <c r="C73" s="36">
        <v>-19550.83</v>
      </c>
      <c r="D73" s="36">
        <v>-18482.18</v>
      </c>
      <c r="E73" s="36">
        <v>-12960.81</v>
      </c>
      <c r="F73" s="36">
        <v>-17810.85</v>
      </c>
      <c r="G73" s="36">
        <v>-27140.99</v>
      </c>
      <c r="H73" s="36">
        <v>-13289.62</v>
      </c>
      <c r="I73" s="36">
        <v>-4671.92</v>
      </c>
      <c r="J73" s="36">
        <v>-9631.56</v>
      </c>
      <c r="K73" s="49">
        <f t="shared" si="15"/>
        <v>-137006.5</v>
      </c>
    </row>
    <row r="74" spans="1:11" ht="18.75" customHeight="1">
      <c r="A74" s="12" t="s">
        <v>67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f t="shared" si="15"/>
        <v>0</v>
      </c>
    </row>
    <row r="75" spans="1:11" ht="18.75" customHeight="1">
      <c r="A75" s="12" t="s">
        <v>68</v>
      </c>
      <c r="B75" s="36">
        <v>-62513.86</v>
      </c>
      <c r="C75" s="36">
        <v>-16362.7</v>
      </c>
      <c r="D75" s="36">
        <v>-133910.74</v>
      </c>
      <c r="E75" s="36">
        <v>-59290.02</v>
      </c>
      <c r="F75" s="36">
        <v>-52401.6</v>
      </c>
      <c r="G75" s="36">
        <v>-99316.69</v>
      </c>
      <c r="H75" s="36">
        <v>-39804.45</v>
      </c>
      <c r="I75" s="36">
        <v>-19422.1</v>
      </c>
      <c r="J75" s="36">
        <v>-11387.3</v>
      </c>
      <c r="K75" s="49">
        <f t="shared" si="15"/>
        <v>-494409.45999999996</v>
      </c>
    </row>
    <row r="76" spans="1:11" ht="18.75" customHeight="1">
      <c r="A76" s="12" t="s">
        <v>69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f t="shared" si="15"/>
        <v>0</v>
      </c>
    </row>
    <row r="77" spans="1:11" ht="18.75" customHeight="1">
      <c r="A77" s="12" t="s">
        <v>70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5"/>
        <v>0</v>
      </c>
    </row>
    <row r="78" spans="1:11" ht="18.75" customHeight="1">
      <c r="A78" s="12" t="s">
        <v>71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5"/>
        <v>0</v>
      </c>
    </row>
    <row r="79" spans="1:11" ht="18.75" customHeight="1">
      <c r="A79" s="12" t="s">
        <v>72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5"/>
        <v>0</v>
      </c>
    </row>
    <row r="80" spans="1:11" ht="18.75" customHeight="1">
      <c r="A80" s="12" t="s">
        <v>73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5"/>
        <v>0</v>
      </c>
    </row>
    <row r="81" spans="1:11" ht="18.75" customHeight="1">
      <c r="A81" s="12" t="s">
        <v>74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36">
        <v>1400000</v>
      </c>
      <c r="K81" s="49">
        <f t="shared" si="15"/>
        <v>1400000</v>
      </c>
    </row>
    <row r="82" spans="1:11" ht="18.75" customHeight="1">
      <c r="A82" s="12" t="s">
        <v>75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5"/>
        <v>0</v>
      </c>
    </row>
    <row r="83" spans="1:11" ht="18.75" customHeight="1">
      <c r="A83" s="12" t="s">
        <v>76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5"/>
        <v>0</v>
      </c>
    </row>
    <row r="84" spans="1:11" ht="18.75" customHeight="1">
      <c r="A84" s="12" t="s">
        <v>85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f t="shared" si="15"/>
        <v>0</v>
      </c>
    </row>
    <row r="85" spans="1:11" ht="18.75" customHeight="1">
      <c r="A85" s="12" t="s">
        <v>88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5"/>
        <v>0</v>
      </c>
    </row>
    <row r="86" spans="1:11" ht="18.75" customHeight="1">
      <c r="A86" s="12" t="s">
        <v>89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5"/>
        <v>0</v>
      </c>
    </row>
    <row r="87" spans="1:11" ht="18.75" customHeight="1">
      <c r="A87" s="12" t="s">
        <v>93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5"/>
        <v>0</v>
      </c>
    </row>
    <row r="88" spans="1:11" ht="18.75" customHeight="1">
      <c r="A88" s="12" t="s">
        <v>94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5"/>
        <v>0</v>
      </c>
    </row>
    <row r="89" spans="1:11" ht="18.75" customHeight="1">
      <c r="A89" s="12" t="s">
        <v>95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5"/>
        <v>0</v>
      </c>
    </row>
    <row r="90" spans="1:12" ht="18.75" customHeight="1">
      <c r="A90" s="12" t="s">
        <v>96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5"/>
        <v>0</v>
      </c>
      <c r="L90" s="57"/>
    </row>
    <row r="91" spans="1:12" ht="18.75" customHeight="1">
      <c r="A91" s="12" t="s">
        <v>97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5"/>
        <v>0</v>
      </c>
      <c r="L91" s="56"/>
    </row>
    <row r="92" spans="1:12" ht="18.75" customHeight="1">
      <c r="A92" s="12" t="s">
        <v>115</v>
      </c>
      <c r="B92" s="19">
        <v>0</v>
      </c>
      <c r="C92" s="19">
        <v>0</v>
      </c>
      <c r="D92" s="19">
        <v>0</v>
      </c>
      <c r="E92" s="49">
        <v>-12406.9</v>
      </c>
      <c r="F92" s="19">
        <v>0</v>
      </c>
      <c r="G92" s="19">
        <v>0</v>
      </c>
      <c r="H92" s="19">
        <v>0</v>
      </c>
      <c r="I92" s="49">
        <v>-7243.92</v>
      </c>
      <c r="J92" s="49">
        <v>-15597.46</v>
      </c>
      <c r="K92" s="49">
        <f t="shared" si="15"/>
        <v>-35248.28</v>
      </c>
      <c r="L92" s="56"/>
    </row>
    <row r="93" spans="1:12" ht="18.75" customHeight="1">
      <c r="A93" s="12"/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49"/>
      <c r="L93" s="56"/>
    </row>
    <row r="94" spans="1:12" ht="18.75" customHeight="1">
      <c r="A94" s="16" t="s">
        <v>116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f aca="true" t="shared" si="18" ref="K94:K100">SUM(B94:J94)</f>
        <v>0</v>
      </c>
      <c r="L94" s="56"/>
    </row>
    <row r="95" spans="1:12" ht="18.75" customHeight="1">
      <c r="A95" s="16" t="s">
        <v>123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49">
        <v>-998.36</v>
      </c>
      <c r="K95" s="49">
        <f t="shared" si="18"/>
        <v>-998.36</v>
      </c>
      <c r="L95" s="57"/>
    </row>
    <row r="96" spans="1:12" ht="18.75" customHeight="1">
      <c r="A96" s="16"/>
      <c r="B96" s="20">
        <v>0</v>
      </c>
      <c r="C96" s="20">
        <v>0</v>
      </c>
      <c r="D96" s="20">
        <v>0</v>
      </c>
      <c r="E96" s="20">
        <v>0</v>
      </c>
      <c r="F96" s="20">
        <v>0</v>
      </c>
      <c r="G96" s="20">
        <v>0</v>
      </c>
      <c r="H96" s="20">
        <v>0</v>
      </c>
      <c r="I96" s="20">
        <v>0</v>
      </c>
      <c r="J96" s="20">
        <v>0</v>
      </c>
      <c r="K96" s="32">
        <f t="shared" si="18"/>
        <v>0</v>
      </c>
      <c r="L96" s="55"/>
    </row>
    <row r="97" spans="1:12" ht="18.75" customHeight="1">
      <c r="A97" s="16" t="s">
        <v>91</v>
      </c>
      <c r="B97" s="24">
        <f aca="true" t="shared" si="19" ref="B97:H97">+B98+B99</f>
        <v>1181124.41</v>
      </c>
      <c r="C97" s="24">
        <f t="shared" si="19"/>
        <v>2005985.3099999998</v>
      </c>
      <c r="D97" s="24">
        <f t="shared" si="19"/>
        <v>2304338.29</v>
      </c>
      <c r="E97" s="24">
        <f t="shared" si="19"/>
        <v>1171434.28</v>
      </c>
      <c r="F97" s="24">
        <f t="shared" si="19"/>
        <v>1693573.66</v>
      </c>
      <c r="G97" s="24">
        <f t="shared" si="19"/>
        <v>2351597.3499999996</v>
      </c>
      <c r="H97" s="24">
        <f t="shared" si="19"/>
        <v>1244316.5699999998</v>
      </c>
      <c r="I97" s="24">
        <f>+I98+I99</f>
        <v>476840.08</v>
      </c>
      <c r="J97" s="24">
        <f>+J98+J99</f>
        <v>2166087.06</v>
      </c>
      <c r="K97" s="49">
        <f t="shared" si="18"/>
        <v>14595297.010000002</v>
      </c>
      <c r="L97" s="55"/>
    </row>
    <row r="98" spans="1:12" ht="18.75" customHeight="1">
      <c r="A98" s="16" t="s">
        <v>90</v>
      </c>
      <c r="B98" s="24">
        <f aca="true" t="shared" si="20" ref="B98:J98">+B48+B61+B68+B94</f>
        <v>1163984.9</v>
      </c>
      <c r="C98" s="24">
        <f t="shared" si="20"/>
        <v>1983387.0699999998</v>
      </c>
      <c r="D98" s="24">
        <f t="shared" si="20"/>
        <v>2281462.52</v>
      </c>
      <c r="E98" s="24">
        <f t="shared" si="20"/>
        <v>1150032.23</v>
      </c>
      <c r="F98" s="24">
        <f t="shared" si="20"/>
        <v>1672792.97</v>
      </c>
      <c r="G98" s="24">
        <f t="shared" si="20"/>
        <v>2323466.7099999995</v>
      </c>
      <c r="H98" s="24">
        <f t="shared" si="20"/>
        <v>1226474.0499999998</v>
      </c>
      <c r="I98" s="24">
        <f t="shared" si="20"/>
        <v>476840.08</v>
      </c>
      <c r="J98" s="24">
        <f t="shared" si="20"/>
        <v>2153862</v>
      </c>
      <c r="K98" s="49">
        <f t="shared" si="18"/>
        <v>14432302.53</v>
      </c>
      <c r="L98" s="55"/>
    </row>
    <row r="99" spans="1:11" ht="18" customHeight="1">
      <c r="A99" s="16" t="s">
        <v>124</v>
      </c>
      <c r="B99" s="24">
        <f aca="true" t="shared" si="21" ref="B99:J99">IF(+B56+B95+B100&lt;0,0,(B56+B95+B100))</f>
        <v>17139.51</v>
      </c>
      <c r="C99" s="24">
        <f>IF(+C56+C95+C100&lt;0,0,(C56+C95+C100))</f>
        <v>22598.24</v>
      </c>
      <c r="D99" s="24">
        <f t="shared" si="21"/>
        <v>22875.77</v>
      </c>
      <c r="E99" s="24">
        <f t="shared" si="21"/>
        <v>21402.05</v>
      </c>
      <c r="F99" s="24">
        <f t="shared" si="21"/>
        <v>20780.69</v>
      </c>
      <c r="G99" s="24">
        <f t="shared" si="21"/>
        <v>28130.64</v>
      </c>
      <c r="H99" s="24">
        <f t="shared" si="21"/>
        <v>17842.52</v>
      </c>
      <c r="I99" s="19">
        <f t="shared" si="21"/>
        <v>0</v>
      </c>
      <c r="J99" s="24">
        <f t="shared" si="21"/>
        <v>12225.06</v>
      </c>
      <c r="K99" s="49">
        <f t="shared" si="18"/>
        <v>162994.48</v>
      </c>
    </row>
    <row r="100" spans="1:13" ht="18.75" customHeight="1">
      <c r="A100" s="16" t="s">
        <v>92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f t="shared" si="18"/>
        <v>0</v>
      </c>
      <c r="M100" s="58"/>
    </row>
    <row r="101" spans="1:11" ht="18.75" customHeight="1">
      <c r="A101" s="16" t="s">
        <v>125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49"/>
    </row>
    <row r="102" spans="1:11" ht="18.75" customHeight="1">
      <c r="A102" s="2"/>
      <c r="B102" s="20">
        <v>0</v>
      </c>
      <c r="C102" s="20">
        <v>0</v>
      </c>
      <c r="D102" s="20">
        <v>0</v>
      </c>
      <c r="E102" s="20">
        <v>0</v>
      </c>
      <c r="F102" s="20">
        <v>0</v>
      </c>
      <c r="G102" s="20">
        <v>0</v>
      </c>
      <c r="H102" s="20">
        <v>0</v>
      </c>
      <c r="I102" s="20">
        <v>0</v>
      </c>
      <c r="J102" s="20">
        <v>0</v>
      </c>
      <c r="K102" s="20"/>
    </row>
    <row r="103" spans="1:11" ht="18.75" customHeight="1">
      <c r="A103" s="38"/>
      <c r="B103" s="38"/>
      <c r="C103" s="38"/>
      <c r="D103" s="38"/>
      <c r="E103" s="38"/>
      <c r="F103" s="38"/>
      <c r="G103" s="38"/>
      <c r="H103" s="38"/>
      <c r="I103" s="38"/>
      <c r="J103" s="38"/>
      <c r="K103" s="38"/>
    </row>
    <row r="104" spans="1:11" ht="18.75" customHeight="1">
      <c r="A104" s="8"/>
      <c r="B104" s="46">
        <v>0</v>
      </c>
      <c r="C104" s="46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/>
    </row>
    <row r="105" spans="1:12" ht="18.75" customHeight="1">
      <c r="A105" s="25" t="s">
        <v>77</v>
      </c>
      <c r="B105" s="18">
        <v>0</v>
      </c>
      <c r="C105" s="18">
        <v>0</v>
      </c>
      <c r="D105" s="18">
        <v>0</v>
      </c>
      <c r="E105" s="18">
        <v>0</v>
      </c>
      <c r="F105" s="18">
        <v>0</v>
      </c>
      <c r="G105" s="18">
        <v>0</v>
      </c>
      <c r="H105" s="18">
        <v>0</v>
      </c>
      <c r="I105" s="18">
        <v>0</v>
      </c>
      <c r="J105" s="18">
        <v>0</v>
      </c>
      <c r="K105" s="42">
        <f>SUM(K106:K123)</f>
        <v>14595297</v>
      </c>
      <c r="L105" s="55"/>
    </row>
    <row r="106" spans="1:11" ht="18.75" customHeight="1">
      <c r="A106" s="26" t="s">
        <v>78</v>
      </c>
      <c r="B106" s="27">
        <v>145975.13</v>
      </c>
      <c r="C106" s="41">
        <v>0</v>
      </c>
      <c r="D106" s="41">
        <v>0</v>
      </c>
      <c r="E106" s="41">
        <v>0</v>
      </c>
      <c r="F106" s="41">
        <v>0</v>
      </c>
      <c r="G106" s="41">
        <v>0</v>
      </c>
      <c r="H106" s="41">
        <v>0</v>
      </c>
      <c r="I106" s="41">
        <v>0</v>
      </c>
      <c r="J106" s="41">
        <v>0</v>
      </c>
      <c r="K106" s="42">
        <f>SUM(B106:J106)</f>
        <v>145975.13</v>
      </c>
    </row>
    <row r="107" spans="1:11" ht="18.75" customHeight="1">
      <c r="A107" s="26" t="s">
        <v>79</v>
      </c>
      <c r="B107" s="27">
        <v>1035149.28</v>
      </c>
      <c r="C107" s="41">
        <v>0</v>
      </c>
      <c r="D107" s="41">
        <v>0</v>
      </c>
      <c r="E107" s="41">
        <v>0</v>
      </c>
      <c r="F107" s="41">
        <v>0</v>
      </c>
      <c r="G107" s="41">
        <v>0</v>
      </c>
      <c r="H107" s="41">
        <v>0</v>
      </c>
      <c r="I107" s="41">
        <v>0</v>
      </c>
      <c r="J107" s="41">
        <v>0</v>
      </c>
      <c r="K107" s="42">
        <f aca="true" t="shared" si="22" ref="K107:K123">SUM(B107:J107)</f>
        <v>1035149.28</v>
      </c>
    </row>
    <row r="108" spans="1:11" ht="18.75" customHeight="1">
      <c r="A108" s="26" t="s">
        <v>80</v>
      </c>
      <c r="B108" s="41">
        <v>0</v>
      </c>
      <c r="C108" s="27">
        <f>+C97</f>
        <v>2005985.3099999998</v>
      </c>
      <c r="D108" s="41">
        <v>0</v>
      </c>
      <c r="E108" s="41">
        <v>0</v>
      </c>
      <c r="F108" s="41">
        <v>0</v>
      </c>
      <c r="G108" s="41">
        <v>0</v>
      </c>
      <c r="H108" s="41">
        <v>0</v>
      </c>
      <c r="I108" s="41">
        <v>0</v>
      </c>
      <c r="J108" s="41">
        <v>0</v>
      </c>
      <c r="K108" s="42">
        <f t="shared" si="22"/>
        <v>2005985.3099999998</v>
      </c>
    </row>
    <row r="109" spans="1:11" ht="18.75" customHeight="1">
      <c r="A109" s="26" t="s">
        <v>81</v>
      </c>
      <c r="B109" s="41">
        <v>0</v>
      </c>
      <c r="C109" s="41">
        <v>0</v>
      </c>
      <c r="D109" s="27">
        <f>+D97</f>
        <v>2304338.29</v>
      </c>
      <c r="E109" s="41">
        <v>0</v>
      </c>
      <c r="F109" s="41">
        <v>0</v>
      </c>
      <c r="G109" s="41">
        <v>0</v>
      </c>
      <c r="H109" s="41">
        <v>0</v>
      </c>
      <c r="I109" s="41">
        <v>0</v>
      </c>
      <c r="J109" s="41">
        <v>0</v>
      </c>
      <c r="K109" s="42">
        <f t="shared" si="22"/>
        <v>2304338.29</v>
      </c>
    </row>
    <row r="110" spans="1:11" ht="18.75" customHeight="1">
      <c r="A110" s="26" t="s">
        <v>98</v>
      </c>
      <c r="B110" s="41">
        <v>0</v>
      </c>
      <c r="C110" s="41">
        <v>0</v>
      </c>
      <c r="D110" s="41">
        <v>0</v>
      </c>
      <c r="E110" s="27">
        <f>+E97</f>
        <v>1171434.28</v>
      </c>
      <c r="F110" s="41">
        <v>0</v>
      </c>
      <c r="G110" s="41">
        <v>0</v>
      </c>
      <c r="H110" s="41">
        <v>0</v>
      </c>
      <c r="I110" s="41">
        <v>0</v>
      </c>
      <c r="J110" s="41">
        <v>0</v>
      </c>
      <c r="K110" s="42">
        <f t="shared" si="22"/>
        <v>1171434.28</v>
      </c>
    </row>
    <row r="111" spans="1:11" ht="18.75" customHeight="1">
      <c r="A111" s="26" t="s">
        <v>99</v>
      </c>
      <c r="B111" s="41">
        <v>0</v>
      </c>
      <c r="C111" s="41">
        <v>0</v>
      </c>
      <c r="D111" s="41">
        <v>0</v>
      </c>
      <c r="E111" s="41">
        <v>0</v>
      </c>
      <c r="F111" s="27">
        <v>0</v>
      </c>
      <c r="G111" s="41">
        <v>0</v>
      </c>
      <c r="H111" s="41">
        <v>0</v>
      </c>
      <c r="I111" s="41">
        <v>0</v>
      </c>
      <c r="J111" s="41">
        <v>0</v>
      </c>
      <c r="K111" s="42">
        <f t="shared" si="22"/>
        <v>0</v>
      </c>
    </row>
    <row r="112" spans="1:11" ht="18.75" customHeight="1">
      <c r="A112" s="26" t="s">
        <v>100</v>
      </c>
      <c r="B112" s="41">
        <v>0</v>
      </c>
      <c r="C112" s="41">
        <v>0</v>
      </c>
      <c r="D112" s="41">
        <v>0</v>
      </c>
      <c r="E112" s="41">
        <v>0</v>
      </c>
      <c r="F112" s="27">
        <v>318664.06</v>
      </c>
      <c r="G112" s="41">
        <v>0</v>
      </c>
      <c r="H112" s="41">
        <v>0</v>
      </c>
      <c r="I112" s="41">
        <v>0</v>
      </c>
      <c r="J112" s="41">
        <v>0</v>
      </c>
      <c r="K112" s="42">
        <f t="shared" si="22"/>
        <v>318664.06</v>
      </c>
    </row>
    <row r="113" spans="1:11" ht="18.75" customHeight="1">
      <c r="A113" s="26" t="s">
        <v>101</v>
      </c>
      <c r="B113" s="41">
        <v>0</v>
      </c>
      <c r="C113" s="41">
        <v>0</v>
      </c>
      <c r="D113" s="41">
        <v>0</v>
      </c>
      <c r="E113" s="41">
        <v>0</v>
      </c>
      <c r="F113" s="27">
        <v>603232.27</v>
      </c>
      <c r="G113" s="41">
        <v>0</v>
      </c>
      <c r="H113" s="41">
        <v>0</v>
      </c>
      <c r="I113" s="41">
        <v>0</v>
      </c>
      <c r="J113" s="41">
        <v>0</v>
      </c>
      <c r="K113" s="42">
        <f t="shared" si="22"/>
        <v>603232.27</v>
      </c>
    </row>
    <row r="114" spans="1:11" ht="18.75" customHeight="1">
      <c r="A114" s="26" t="s">
        <v>102</v>
      </c>
      <c r="B114" s="41">
        <v>0</v>
      </c>
      <c r="C114" s="41">
        <v>0</v>
      </c>
      <c r="D114" s="41">
        <v>0</v>
      </c>
      <c r="E114" s="41">
        <v>0</v>
      </c>
      <c r="F114" s="27">
        <v>771677.33</v>
      </c>
      <c r="G114" s="41">
        <v>0</v>
      </c>
      <c r="H114" s="41">
        <v>0</v>
      </c>
      <c r="I114" s="41">
        <v>0</v>
      </c>
      <c r="J114" s="41">
        <v>0</v>
      </c>
      <c r="K114" s="42">
        <f t="shared" si="22"/>
        <v>771677.33</v>
      </c>
    </row>
    <row r="115" spans="1:11" ht="18.75" customHeight="1">
      <c r="A115" s="26" t="s">
        <v>103</v>
      </c>
      <c r="B115" s="41">
        <v>0</v>
      </c>
      <c r="C115" s="41">
        <v>0</v>
      </c>
      <c r="D115" s="41">
        <v>0</v>
      </c>
      <c r="E115" s="41">
        <v>0</v>
      </c>
      <c r="F115" s="41">
        <v>0</v>
      </c>
      <c r="G115" s="27">
        <v>682078.59</v>
      </c>
      <c r="H115" s="41">
        <v>0</v>
      </c>
      <c r="I115" s="41">
        <v>0</v>
      </c>
      <c r="J115" s="41">
        <v>0</v>
      </c>
      <c r="K115" s="42">
        <f t="shared" si="22"/>
        <v>682078.59</v>
      </c>
    </row>
    <row r="116" spans="1:11" ht="18.75" customHeight="1">
      <c r="A116" s="26" t="s">
        <v>104</v>
      </c>
      <c r="B116" s="41">
        <v>0</v>
      </c>
      <c r="C116" s="41">
        <v>0</v>
      </c>
      <c r="D116" s="41">
        <v>0</v>
      </c>
      <c r="E116" s="41">
        <v>0</v>
      </c>
      <c r="F116" s="41">
        <v>0</v>
      </c>
      <c r="G116" s="27">
        <v>55184.61</v>
      </c>
      <c r="H116" s="41">
        <v>0</v>
      </c>
      <c r="I116" s="41">
        <v>0</v>
      </c>
      <c r="J116" s="41">
        <v>0</v>
      </c>
      <c r="K116" s="42">
        <f t="shared" si="22"/>
        <v>55184.61</v>
      </c>
    </row>
    <row r="117" spans="1:11" ht="18.75" customHeight="1">
      <c r="A117" s="26" t="s">
        <v>105</v>
      </c>
      <c r="B117" s="41">
        <v>0</v>
      </c>
      <c r="C117" s="41">
        <v>0</v>
      </c>
      <c r="D117" s="41">
        <v>0</v>
      </c>
      <c r="E117" s="41">
        <v>0</v>
      </c>
      <c r="F117" s="41">
        <v>0</v>
      </c>
      <c r="G117" s="27">
        <v>385849.13</v>
      </c>
      <c r="H117" s="41">
        <v>0</v>
      </c>
      <c r="I117" s="41">
        <v>0</v>
      </c>
      <c r="J117" s="41">
        <v>0</v>
      </c>
      <c r="K117" s="42">
        <f t="shared" si="22"/>
        <v>385849.13</v>
      </c>
    </row>
    <row r="118" spans="1:11" ht="18.75" customHeight="1">
      <c r="A118" s="26" t="s">
        <v>106</v>
      </c>
      <c r="B118" s="41">
        <v>0</v>
      </c>
      <c r="C118" s="41">
        <v>0</v>
      </c>
      <c r="D118" s="41">
        <v>0</v>
      </c>
      <c r="E118" s="41">
        <v>0</v>
      </c>
      <c r="F118" s="41">
        <v>0</v>
      </c>
      <c r="G118" s="27">
        <v>328134.69</v>
      </c>
      <c r="H118" s="41">
        <v>0</v>
      </c>
      <c r="I118" s="41">
        <v>0</v>
      </c>
      <c r="J118" s="41">
        <v>0</v>
      </c>
      <c r="K118" s="42">
        <f t="shared" si="22"/>
        <v>328134.69</v>
      </c>
    </row>
    <row r="119" spans="1:11" ht="18.75" customHeight="1">
      <c r="A119" s="26" t="s">
        <v>107</v>
      </c>
      <c r="B119" s="41">
        <v>0</v>
      </c>
      <c r="C119" s="41">
        <v>0</v>
      </c>
      <c r="D119" s="41">
        <v>0</v>
      </c>
      <c r="E119" s="41">
        <v>0</v>
      </c>
      <c r="F119" s="41">
        <v>0</v>
      </c>
      <c r="G119" s="27">
        <v>900350.32</v>
      </c>
      <c r="H119" s="41">
        <v>0</v>
      </c>
      <c r="I119" s="41">
        <v>0</v>
      </c>
      <c r="J119" s="41">
        <v>0</v>
      </c>
      <c r="K119" s="42">
        <f t="shared" si="22"/>
        <v>900350.32</v>
      </c>
    </row>
    <row r="120" spans="1:11" ht="18.75" customHeight="1">
      <c r="A120" s="26" t="s">
        <v>108</v>
      </c>
      <c r="B120" s="41">
        <v>0</v>
      </c>
      <c r="C120" s="41">
        <v>0</v>
      </c>
      <c r="D120" s="41">
        <v>0</v>
      </c>
      <c r="E120" s="41">
        <v>0</v>
      </c>
      <c r="F120" s="41">
        <v>0</v>
      </c>
      <c r="G120" s="41">
        <v>0</v>
      </c>
      <c r="H120" s="27">
        <v>431998.71</v>
      </c>
      <c r="I120" s="41">
        <v>0</v>
      </c>
      <c r="J120" s="41">
        <v>0</v>
      </c>
      <c r="K120" s="42">
        <f t="shared" si="22"/>
        <v>431998.71</v>
      </c>
    </row>
    <row r="121" spans="1:11" ht="18.75" customHeight="1">
      <c r="A121" s="26" t="s">
        <v>109</v>
      </c>
      <c r="B121" s="41">
        <v>0</v>
      </c>
      <c r="C121" s="41">
        <v>0</v>
      </c>
      <c r="D121" s="41">
        <v>0</v>
      </c>
      <c r="E121" s="41">
        <v>0</v>
      </c>
      <c r="F121" s="41">
        <v>0</v>
      </c>
      <c r="G121" s="41">
        <v>0</v>
      </c>
      <c r="H121" s="27">
        <v>812317.86</v>
      </c>
      <c r="I121" s="41">
        <v>0</v>
      </c>
      <c r="J121" s="41">
        <v>0</v>
      </c>
      <c r="K121" s="42">
        <f t="shared" si="22"/>
        <v>812317.86</v>
      </c>
    </row>
    <row r="122" spans="1:11" ht="18.75" customHeight="1">
      <c r="A122" s="26" t="s">
        <v>110</v>
      </c>
      <c r="B122" s="41">
        <v>0</v>
      </c>
      <c r="C122" s="41">
        <v>0</v>
      </c>
      <c r="D122" s="41">
        <v>0</v>
      </c>
      <c r="E122" s="41">
        <v>0</v>
      </c>
      <c r="F122" s="41">
        <v>0</v>
      </c>
      <c r="G122" s="41">
        <v>0</v>
      </c>
      <c r="H122" s="41">
        <v>0</v>
      </c>
      <c r="I122" s="27">
        <v>476840.08</v>
      </c>
      <c r="J122" s="41">
        <v>0</v>
      </c>
      <c r="K122" s="42">
        <f t="shared" si="22"/>
        <v>476840.08</v>
      </c>
    </row>
    <row r="123" spans="1:11" ht="18.75" customHeight="1">
      <c r="A123" s="28" t="s">
        <v>111</v>
      </c>
      <c r="B123" s="43">
        <v>0</v>
      </c>
      <c r="C123" s="43">
        <v>0</v>
      </c>
      <c r="D123" s="43">
        <v>0</v>
      </c>
      <c r="E123" s="43">
        <v>0</v>
      </c>
      <c r="F123" s="43">
        <v>0</v>
      </c>
      <c r="G123" s="43">
        <v>0</v>
      </c>
      <c r="H123" s="43">
        <v>0</v>
      </c>
      <c r="I123" s="43">
        <v>0</v>
      </c>
      <c r="J123" s="44">
        <v>2166087.06</v>
      </c>
      <c r="K123" s="45">
        <f t="shared" si="22"/>
        <v>2166087.06</v>
      </c>
    </row>
    <row r="124" spans="1:11" ht="18.75" customHeight="1">
      <c r="A124" s="40"/>
      <c r="B124" s="51">
        <v>0</v>
      </c>
      <c r="C124" s="51">
        <v>0</v>
      </c>
      <c r="D124" s="51">
        <v>0</v>
      </c>
      <c r="E124" s="51">
        <v>0</v>
      </c>
      <c r="F124" s="51">
        <v>0</v>
      </c>
      <c r="G124" s="51">
        <v>0</v>
      </c>
      <c r="H124" s="51">
        <v>0</v>
      </c>
      <c r="I124" s="51">
        <v>0</v>
      </c>
      <c r="J124" s="51">
        <f>J97-J123</f>
        <v>0</v>
      </c>
      <c r="K124" s="52"/>
    </row>
    <row r="125" ht="18.75" customHeight="1">
      <c r="A125" s="60"/>
    </row>
    <row r="126" ht="18.75" customHeight="1">
      <c r="A126" s="40"/>
    </row>
    <row r="127" ht="18.75" customHeight="1">
      <c r="A127" s="40"/>
    </row>
    <row r="128" ht="15.75">
      <c r="A128" s="39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2" fitToWidth="1" horizontalDpi="600" verticalDpi="600" orientation="landscape" paperSize="9" scale="50" r:id="rId1"/>
  <rowBreaks count="1" manualBreakCount="1">
    <brk id="5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2013-08-15T19:48:12Z</cp:lastPrinted>
  <dcterms:created xsi:type="dcterms:W3CDTF">2012-11-28T17:54:39Z</dcterms:created>
  <dcterms:modified xsi:type="dcterms:W3CDTF">2014-09-11T19:40:35Z</dcterms:modified>
  <cp:category/>
  <cp:version/>
  <cp:contentType/>
  <cp:contentStatus/>
</cp:coreProperties>
</file>