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371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<sst xmlns="http://schemas.openxmlformats.org/spreadsheetml/2006/main" count="98" uniqueCount="98">
  <si>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</si>
  <si>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</si>
  <si>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</si>
  <si>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</si>
  <si>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</si>
  <si>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</si>
  <si>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</si>
  <si>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</si>
  <si>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</si>
  <si>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</si>
  <si>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</si>
  <si>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</si>
  <si>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</si>
  <si>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</si>
  <si>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</si>
  <si>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</si>
  <si>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</si>
  <si>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</si>
  <si>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</si>
  <si>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</si>
  <si>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</si>
  <si>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</si>
  <si>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</si>
  <si>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</si>
  <si>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</si>
  <si>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</si>
  <si>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</si>
  <si>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</si>
  <si>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</si>
  <si>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</si>
  <si>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</si>
  <si>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</si>
  <si>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</si>
  <si>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</si>
  <si>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</si>
  <si>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</si>
  <si>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</si>
  <si>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</si>
  <si>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</si>
  <si>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</si>
  <si>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</si>
  <si>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</si>
  <si>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</si>
  <si>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</si>
  <si>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</si>
  <si>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</si>
  <si>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</si>
  <si>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</si>
  <si>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</si>
  <si>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</si>
  <si>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</si>
  <si>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</si>
  <si>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</si>
  <si>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</si>
  <si>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</si>
  <si>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</si>
  <si>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</si>
  <si>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</si>
  <si>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</si>
  <si>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</si>
  <si>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</si>
  <si>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</si>
  <si>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</si>
  <si>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</si>
  <si>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</si>
  <si>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</si>
  <si>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</si>
  <si>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</si>
  <si>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</si>
  <si>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</si>
  <si>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</si>
  <si>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</si>
  <si>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</si>
  <si>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</si>
  <si>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</si>
  <si>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</si>
  <si>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</si>
  <si>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</si>
  <si>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</si>
  <si>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</si>
  <si>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</si>
  <si>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</si>
  <si>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</si>
  <si>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</si>
  <si>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</si>
  <si>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</si>
  <si>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</si>
  <si>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</si>
  <si>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</si>
  <si>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</si>
  <si>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</si>
  <si>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</si>
  <si>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</si>
  <si>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</si>
  <si>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01/05/14 à 31/05/14 - VENCIMENTO 08/05/14 à  06/06/14</t>
  </si>
  <si>
    <t>7.3. Revisão de Remuneração pelo Transporte Coletivo (1)</t>
  </si>
  <si>
    <t>10. Tarifa de Remuneração Líquida Por Passageiro (2)</t>
  </si>
  <si>
    <t>Notas: (1) Revisões de passageiros, processada pelo sistema de bilhetagem eletrônica, e de fatores de integração e de gratuidade, mês de abril/2014, todas as áreas. Total de 1.170.256 passageiros.
    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</si>
</sst>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170" fontId="42" fillId="0" borderId="10" xfId="45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43" fontId="42" fillId="0" borderId="10" xfId="52" applyFont="1" applyFill="1" applyBorder="1" applyAlignment="1">
      <alignment horizontal="center" vertical="center"/>
    </xf>
    <xf numFmtId="172" fontId="42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indent="2"/>
    </xf>
    <xf numFmtId="43" fontId="0" fillId="0" borderId="12" xfId="45" applyNumberFormat="1" applyFont="1" applyBorder="1" applyAlignment="1">
      <alignment vertical="center"/>
    </xf>
    <xf numFmtId="43" fontId="0" fillId="0" borderId="12" xfId="45" applyNumberFormat="1" applyFont="1" applyFill="1" applyBorder="1" applyAlignment="1">
      <alignment vertical="center"/>
    </xf>
    <xf numFmtId="43" fontId="44" fillId="0" borderId="0" xfId="52" applyFont="1" applyFill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20640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640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01325" y="20640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13</xdr:col>
      <xdr:colOff>38100</xdr:colOff>
      <xdr:row>9</xdr:row>
      <xdr:rowOff>28575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35975" y="2057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Q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3" width="19.75390625" style="1" bestFit="1" customWidth="1"/>
    <col min="4" max="4" width="17.75390625" style="1" customWidth="1"/>
    <col min="5" max="6" width="17.50390625" style="1" bestFit="1" customWidth="1"/>
    <col min="7" max="10" width="18.50390625" style="1" bestFit="1" customWidth="1"/>
    <col min="11" max="11" width="9.00390625" style="1" customWidth="1"/>
    <col min="12" max="12" width="20.25390625" style="1" bestFit="1" customWidth="1"/>
    <col min="13" max="13" width="11.50390625" style="1" bestFit="1" customWidth="1"/>
    <col min="14" max="14" width="17.375" style="1" bestFit="1" customWidth="1"/>
    <col min="15" max="15" width="15.25390625" style="1" bestFit="1" customWidth="1"/>
    <col min="16" max="16" width="9.375" style="1" bestFit="1" customWidth="1"/>
    <col min="17" max="17" width="20.25390625" style="1" bestFit="1" customWidth="1"/>
    <col min="18" max="16384" width="9.00390625" style="1" customWidth="1"/>
  </cols>
  <sheetData>
    <row r="1" spans="1:10" ht="21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1">
      <c r="A2" s="58" t="s">
        <v>94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59" t="s">
        <v>18</v>
      </c>
      <c r="B4" s="59" t="s">
        <v>19</v>
      </c>
      <c r="C4" s="59"/>
      <c r="D4" s="59"/>
      <c r="E4" s="59"/>
      <c r="F4" s="59"/>
      <c r="G4" s="59"/>
      <c r="H4" s="59"/>
      <c r="I4" s="59"/>
      <c r="J4" s="60" t="s">
        <v>20</v>
      </c>
    </row>
    <row r="5" spans="1:10" ht="38.25">
      <c r="A5" s="59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59"/>
    </row>
    <row r="6" spans="1:10" ht="15.75">
      <c r="A6" s="5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59"/>
    </row>
    <row r="7" spans="1:12" ht="15.75">
      <c r="A7" s="9" t="s">
        <v>21</v>
      </c>
      <c r="B7" s="10">
        <f>B8+B20+B24</f>
        <v>13726441</v>
      </c>
      <c r="C7" s="10">
        <f aca="true" t="shared" si="0" ref="C7:I7">C8+C20+C24</f>
        <v>10567161</v>
      </c>
      <c r="D7" s="10">
        <f t="shared" si="0"/>
        <v>15699306</v>
      </c>
      <c r="E7" s="10">
        <f t="shared" si="0"/>
        <v>19625065</v>
      </c>
      <c r="F7" s="10">
        <f t="shared" si="0"/>
        <v>12081424</v>
      </c>
      <c r="G7" s="10">
        <f t="shared" si="0"/>
        <v>19482768</v>
      </c>
      <c r="H7" s="10">
        <f t="shared" si="0"/>
        <v>10522389</v>
      </c>
      <c r="I7" s="10">
        <f t="shared" si="0"/>
        <v>6914385</v>
      </c>
      <c r="J7" s="10">
        <f>+J8+J20+J24</f>
        <v>108618939</v>
      </c>
      <c r="L7" s="39"/>
    </row>
    <row r="8" spans="1:10" ht="15.75">
      <c r="A8" s="11" t="s">
        <v>93</v>
      </c>
      <c r="B8" s="12">
        <f>+B9+B12+B16</f>
        <v>7808347</v>
      </c>
      <c r="C8" s="12">
        <f aca="true" t="shared" si="1" ref="C8:I8">+C9+C12+C16</f>
        <v>6344858</v>
      </c>
      <c r="D8" s="12">
        <f t="shared" si="1"/>
        <v>9977561</v>
      </c>
      <c r="E8" s="12">
        <f t="shared" si="1"/>
        <v>11613907</v>
      </c>
      <c r="F8" s="12">
        <f t="shared" si="1"/>
        <v>7005517</v>
      </c>
      <c r="G8" s="12">
        <f t="shared" si="1"/>
        <v>11462515</v>
      </c>
      <c r="H8" s="12">
        <f t="shared" si="1"/>
        <v>5750667</v>
      </c>
      <c r="I8" s="12">
        <f t="shared" si="1"/>
        <v>4260157</v>
      </c>
      <c r="J8" s="12">
        <f>SUM(B8:I8)</f>
        <v>64223529</v>
      </c>
    </row>
    <row r="9" spans="1:10" ht="15.75">
      <c r="A9" s="13" t="s">
        <v>22</v>
      </c>
      <c r="B9" s="14">
        <v>980871</v>
      </c>
      <c r="C9" s="14">
        <v>954689</v>
      </c>
      <c r="D9" s="14">
        <v>1081667</v>
      </c>
      <c r="E9" s="14">
        <v>1224655</v>
      </c>
      <c r="F9" s="14">
        <v>1032550</v>
      </c>
      <c r="G9" s="14">
        <v>1262371</v>
      </c>
      <c r="H9" s="14">
        <v>591719</v>
      </c>
      <c r="I9" s="14">
        <v>641139</v>
      </c>
      <c r="J9" s="12">
        <f aca="true" t="shared" si="2" ref="J9:J19">SUM(B9:I9)</f>
        <v>7769661</v>
      </c>
    </row>
    <row r="10" spans="1:10" ht="15.75">
      <c r="A10" s="15" t="s">
        <v>23</v>
      </c>
      <c r="B10" s="14">
        <f>+B9-B11</f>
        <v>980871</v>
      </c>
      <c r="C10" s="14">
        <f aca="true" t="shared" si="3" ref="C10:I10">+C9-C11</f>
        <v>954689</v>
      </c>
      <c r="D10" s="14">
        <f t="shared" si="3"/>
        <v>1079811</v>
      </c>
      <c r="E10" s="14">
        <f t="shared" si="3"/>
        <v>1224655</v>
      </c>
      <c r="F10" s="14">
        <f t="shared" si="3"/>
        <v>1032346</v>
      </c>
      <c r="G10" s="14">
        <f t="shared" si="3"/>
        <v>1261451</v>
      </c>
      <c r="H10" s="14">
        <f t="shared" si="3"/>
        <v>590846</v>
      </c>
      <c r="I10" s="14">
        <f t="shared" si="3"/>
        <v>641139</v>
      </c>
      <c r="J10" s="12">
        <f t="shared" si="2"/>
        <v>7765808</v>
      </c>
    </row>
    <row r="11" spans="1:10" ht="15.75">
      <c r="A11" s="15" t="s">
        <v>24</v>
      </c>
      <c r="B11" s="14">
        <v>0</v>
      </c>
      <c r="C11" s="14">
        <v>0</v>
      </c>
      <c r="D11" s="14">
        <v>1856</v>
      </c>
      <c r="E11" s="14">
        <v>0</v>
      </c>
      <c r="F11" s="14">
        <v>204</v>
      </c>
      <c r="G11" s="14">
        <v>920</v>
      </c>
      <c r="H11" s="14">
        <v>873</v>
      </c>
      <c r="I11" s="14">
        <v>0</v>
      </c>
      <c r="J11" s="12">
        <f t="shared" si="2"/>
        <v>3853</v>
      </c>
    </row>
    <row r="12" spans="1:10" ht="15.75">
      <c r="A12" s="16" t="s">
        <v>88</v>
      </c>
      <c r="B12" s="14">
        <f>B13+B14+B15</f>
        <v>6644964</v>
      </c>
      <c r="C12" s="14">
        <f aca="true" t="shared" si="4" ref="C12:I12">C13+C14+C15</f>
        <v>5244364</v>
      </c>
      <c r="D12" s="14">
        <f t="shared" si="4"/>
        <v>8706051</v>
      </c>
      <c r="E12" s="14">
        <f t="shared" si="4"/>
        <v>10121978</v>
      </c>
      <c r="F12" s="14">
        <f t="shared" si="4"/>
        <v>5813726</v>
      </c>
      <c r="G12" s="14">
        <f t="shared" si="4"/>
        <v>9976710</v>
      </c>
      <c r="H12" s="14">
        <f t="shared" si="4"/>
        <v>5039661</v>
      </c>
      <c r="I12" s="14">
        <f t="shared" si="4"/>
        <v>3553880</v>
      </c>
      <c r="J12" s="12">
        <f t="shared" si="2"/>
        <v>55101334</v>
      </c>
    </row>
    <row r="13" spans="1:10" ht="15.75">
      <c r="A13" s="15" t="s">
        <v>25</v>
      </c>
      <c r="B13" s="14">
        <v>3003308</v>
      </c>
      <c r="C13" s="14">
        <v>2432519</v>
      </c>
      <c r="D13" s="14">
        <v>3986764</v>
      </c>
      <c r="E13" s="14">
        <v>4693286</v>
      </c>
      <c r="F13" s="14">
        <v>2786791</v>
      </c>
      <c r="G13" s="14">
        <v>4686422</v>
      </c>
      <c r="H13" s="14">
        <v>2330204</v>
      </c>
      <c r="I13" s="14">
        <v>1633763</v>
      </c>
      <c r="J13" s="12">
        <f t="shared" si="2"/>
        <v>25553057</v>
      </c>
    </row>
    <row r="14" spans="1:10" ht="15.75">
      <c r="A14" s="15" t="s">
        <v>26</v>
      </c>
      <c r="B14" s="14">
        <v>2957666</v>
      </c>
      <c r="C14" s="14">
        <v>2203233</v>
      </c>
      <c r="D14" s="14">
        <v>3873890</v>
      </c>
      <c r="E14" s="14">
        <v>4347000</v>
      </c>
      <c r="F14" s="14">
        <v>2420564</v>
      </c>
      <c r="G14" s="14">
        <v>4348422</v>
      </c>
      <c r="H14" s="14">
        <v>2225970</v>
      </c>
      <c r="I14" s="14">
        <v>1623521</v>
      </c>
      <c r="J14" s="12">
        <f t="shared" si="2"/>
        <v>24000266</v>
      </c>
    </row>
    <row r="15" spans="1:10" ht="15.75">
      <c r="A15" s="15" t="s">
        <v>27</v>
      </c>
      <c r="B15" s="14">
        <v>683990</v>
      </c>
      <c r="C15" s="14">
        <v>608612</v>
      </c>
      <c r="D15" s="14">
        <v>845397</v>
      </c>
      <c r="E15" s="14">
        <v>1081692</v>
      </c>
      <c r="F15" s="14">
        <v>606371</v>
      </c>
      <c r="G15" s="14">
        <v>941866</v>
      </c>
      <c r="H15" s="14">
        <v>483487</v>
      </c>
      <c r="I15" s="14">
        <v>296596</v>
      </c>
      <c r="J15" s="12">
        <f t="shared" si="2"/>
        <v>5548011</v>
      </c>
    </row>
    <row r="16" spans="1:10" ht="15.75">
      <c r="A16" s="16" t="s">
        <v>92</v>
      </c>
      <c r="B16" s="14">
        <f>B17+B18+B19</f>
        <v>182512</v>
      </c>
      <c r="C16" s="14">
        <f aca="true" t="shared" si="5" ref="C16:I16">C17+C18+C19</f>
        <v>145805</v>
      </c>
      <c r="D16" s="14">
        <f t="shared" si="5"/>
        <v>189843</v>
      </c>
      <c r="E16" s="14">
        <f t="shared" si="5"/>
        <v>267274</v>
      </c>
      <c r="F16" s="14">
        <f t="shared" si="5"/>
        <v>159241</v>
      </c>
      <c r="G16" s="14">
        <f t="shared" si="5"/>
        <v>223434</v>
      </c>
      <c r="H16" s="14">
        <f t="shared" si="5"/>
        <v>119287</v>
      </c>
      <c r="I16" s="14">
        <f t="shared" si="5"/>
        <v>65138</v>
      </c>
      <c r="J16" s="12">
        <f t="shared" si="2"/>
        <v>1352534</v>
      </c>
    </row>
    <row r="17" spans="1:10" ht="15.75">
      <c r="A17" s="15" t="s">
        <v>89</v>
      </c>
      <c r="B17" s="14">
        <v>68489</v>
      </c>
      <c r="C17" s="14">
        <v>56087</v>
      </c>
      <c r="D17" s="14">
        <v>69888</v>
      </c>
      <c r="E17" s="14">
        <v>102894</v>
      </c>
      <c r="F17" s="14">
        <v>64603</v>
      </c>
      <c r="G17" s="14">
        <v>95796</v>
      </c>
      <c r="H17" s="14">
        <v>53358</v>
      </c>
      <c r="I17" s="14">
        <v>29898</v>
      </c>
      <c r="J17" s="12">
        <f t="shared" si="2"/>
        <v>541013</v>
      </c>
    </row>
    <row r="18" spans="1:10" ht="15.75">
      <c r="A18" s="15" t="s">
        <v>90</v>
      </c>
      <c r="B18" s="14">
        <v>3376</v>
      </c>
      <c r="C18" s="14">
        <v>3311</v>
      </c>
      <c r="D18" s="14">
        <v>5008</v>
      </c>
      <c r="E18" s="14">
        <v>6036</v>
      </c>
      <c r="F18" s="14">
        <v>4636</v>
      </c>
      <c r="G18" s="14">
        <v>6947</v>
      </c>
      <c r="H18" s="14">
        <v>3254</v>
      </c>
      <c r="I18" s="14">
        <v>2094</v>
      </c>
      <c r="J18" s="12">
        <f t="shared" si="2"/>
        <v>34662</v>
      </c>
    </row>
    <row r="19" spans="1:10" ht="15.75">
      <c r="A19" s="15" t="s">
        <v>91</v>
      </c>
      <c r="B19" s="14">
        <v>110647</v>
      </c>
      <c r="C19" s="14">
        <v>86407</v>
      </c>
      <c r="D19" s="14">
        <v>114947</v>
      </c>
      <c r="E19" s="14">
        <v>158344</v>
      </c>
      <c r="F19" s="14">
        <v>90002</v>
      </c>
      <c r="G19" s="14">
        <v>120691</v>
      </c>
      <c r="H19" s="14">
        <v>62675</v>
      </c>
      <c r="I19" s="14">
        <v>33146</v>
      </c>
      <c r="J19" s="12">
        <f t="shared" si="2"/>
        <v>776859</v>
      </c>
    </row>
    <row r="20" spans="1:10" ht="15.75">
      <c r="A20" s="17" t="s">
        <v>28</v>
      </c>
      <c r="B20" s="18">
        <f>B21+B22+B23</f>
        <v>4374584</v>
      </c>
      <c r="C20" s="18">
        <f aca="true" t="shared" si="6" ref="C20:I20">C21+C22+C23</f>
        <v>2943511</v>
      </c>
      <c r="D20" s="18">
        <f t="shared" si="6"/>
        <v>3740239</v>
      </c>
      <c r="E20" s="18">
        <f t="shared" si="6"/>
        <v>5338908</v>
      </c>
      <c r="F20" s="18">
        <f t="shared" si="6"/>
        <v>3560669</v>
      </c>
      <c r="G20" s="18">
        <f t="shared" si="6"/>
        <v>5947395</v>
      </c>
      <c r="H20" s="18">
        <f t="shared" si="6"/>
        <v>3844110</v>
      </c>
      <c r="I20" s="18">
        <f t="shared" si="6"/>
        <v>2191294</v>
      </c>
      <c r="J20" s="12">
        <f aca="true" t="shared" si="7" ref="J20:J26">SUM(B20:I20)</f>
        <v>31940710</v>
      </c>
    </row>
    <row r="21" spans="1:10" ht="18.75" customHeight="1">
      <c r="A21" s="13" t="s">
        <v>29</v>
      </c>
      <c r="B21" s="14">
        <v>2231845</v>
      </c>
      <c r="C21" s="14">
        <v>1617070</v>
      </c>
      <c r="D21" s="14">
        <v>2045632</v>
      </c>
      <c r="E21" s="14">
        <v>2915612</v>
      </c>
      <c r="F21" s="14">
        <v>1991108</v>
      </c>
      <c r="G21" s="14">
        <v>3218263</v>
      </c>
      <c r="H21" s="14">
        <v>2004421</v>
      </c>
      <c r="I21" s="14">
        <v>1151120</v>
      </c>
      <c r="J21" s="12">
        <f t="shared" si="7"/>
        <v>17175071</v>
      </c>
    </row>
    <row r="22" spans="1:10" ht="18.75" customHeight="1">
      <c r="A22" s="13" t="s">
        <v>30</v>
      </c>
      <c r="B22" s="14">
        <v>1763137</v>
      </c>
      <c r="C22" s="14">
        <v>1049355</v>
      </c>
      <c r="D22" s="14">
        <v>1363680</v>
      </c>
      <c r="E22" s="14">
        <v>1921014</v>
      </c>
      <c r="F22" s="14">
        <v>1278512</v>
      </c>
      <c r="G22" s="14">
        <v>2251584</v>
      </c>
      <c r="H22" s="14">
        <v>1547946</v>
      </c>
      <c r="I22" s="14">
        <v>893052</v>
      </c>
      <c r="J22" s="12">
        <f t="shared" si="7"/>
        <v>12068280</v>
      </c>
    </row>
    <row r="23" spans="1:10" ht="18.75" customHeight="1">
      <c r="A23" s="13" t="s">
        <v>31</v>
      </c>
      <c r="B23" s="14">
        <v>379602</v>
      </c>
      <c r="C23" s="14">
        <v>277086</v>
      </c>
      <c r="D23" s="14">
        <v>330927</v>
      </c>
      <c r="E23" s="14">
        <v>502282</v>
      </c>
      <c r="F23" s="14">
        <v>291049</v>
      </c>
      <c r="G23" s="14">
        <v>477548</v>
      </c>
      <c r="H23" s="14">
        <v>291743</v>
      </c>
      <c r="I23" s="14">
        <v>147122</v>
      </c>
      <c r="J23" s="12">
        <f t="shared" si="7"/>
        <v>2697359</v>
      </c>
    </row>
    <row r="24" spans="1:10" ht="18.75" customHeight="1">
      <c r="A24" s="17" t="s">
        <v>32</v>
      </c>
      <c r="B24" s="14">
        <f>B25+B26</f>
        <v>1543510</v>
      </c>
      <c r="C24" s="14">
        <f aca="true" t="shared" si="8" ref="C24:I24">C25+C26</f>
        <v>1278792</v>
      </c>
      <c r="D24" s="14">
        <f t="shared" si="8"/>
        <v>1981506</v>
      </c>
      <c r="E24" s="14">
        <f t="shared" si="8"/>
        <v>2672250</v>
      </c>
      <c r="F24" s="14">
        <f t="shared" si="8"/>
        <v>1515238</v>
      </c>
      <c r="G24" s="14">
        <f t="shared" si="8"/>
        <v>2072858</v>
      </c>
      <c r="H24" s="14">
        <f t="shared" si="8"/>
        <v>927612</v>
      </c>
      <c r="I24" s="14">
        <f t="shared" si="8"/>
        <v>462934</v>
      </c>
      <c r="J24" s="12">
        <f t="shared" si="7"/>
        <v>12454700</v>
      </c>
    </row>
    <row r="25" spans="1:10" ht="18.75" customHeight="1">
      <c r="A25" s="13" t="s">
        <v>33</v>
      </c>
      <c r="B25" s="14">
        <v>987847</v>
      </c>
      <c r="C25" s="14">
        <v>818428</v>
      </c>
      <c r="D25" s="14">
        <v>1268167</v>
      </c>
      <c r="E25" s="14">
        <v>1710242</v>
      </c>
      <c r="F25" s="14">
        <v>969752</v>
      </c>
      <c r="G25" s="14">
        <v>1326628</v>
      </c>
      <c r="H25" s="14">
        <v>593673</v>
      </c>
      <c r="I25" s="14">
        <v>296278</v>
      </c>
      <c r="J25" s="12">
        <f t="shared" si="7"/>
        <v>7971015</v>
      </c>
    </row>
    <row r="26" spans="1:10" ht="18.75" customHeight="1">
      <c r="A26" s="13" t="s">
        <v>34</v>
      </c>
      <c r="B26" s="14">
        <v>555663</v>
      </c>
      <c r="C26" s="14">
        <v>460364</v>
      </c>
      <c r="D26" s="14">
        <v>713339</v>
      </c>
      <c r="E26" s="14">
        <v>962008</v>
      </c>
      <c r="F26" s="14">
        <v>545486</v>
      </c>
      <c r="G26" s="14">
        <v>746230</v>
      </c>
      <c r="H26" s="14">
        <v>333939</v>
      </c>
      <c r="I26" s="14">
        <v>166656</v>
      </c>
      <c r="J26" s="12">
        <f t="shared" si="7"/>
        <v>4483685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68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0.9774</v>
      </c>
      <c r="C29" s="22">
        <v>0.9839</v>
      </c>
      <c r="D29" s="22">
        <v>1</v>
      </c>
      <c r="E29" s="22">
        <v>0.9958</v>
      </c>
      <c r="F29" s="22">
        <v>1</v>
      </c>
      <c r="G29" s="22">
        <v>1</v>
      </c>
      <c r="H29" s="22">
        <v>0.9404</v>
      </c>
      <c r="I29" s="22">
        <v>0.9899</v>
      </c>
      <c r="J29" s="21"/>
    </row>
    <row r="30" spans="1:10" ht="18.75" customHeight="1">
      <c r="A30" s="17" t="s">
        <v>36</v>
      </c>
      <c r="B30" s="23">
        <v>0.7975</v>
      </c>
      <c r="C30" s="23">
        <v>0.7408</v>
      </c>
      <c r="D30" s="23">
        <v>0.7698</v>
      </c>
      <c r="E30" s="23">
        <v>0.7533</v>
      </c>
      <c r="F30" s="23">
        <v>0.7136</v>
      </c>
      <c r="G30" s="23">
        <v>0.691</v>
      </c>
      <c r="H30" s="23">
        <v>0.6134</v>
      </c>
      <c r="I30" s="24">
        <v>0.8477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69</v>
      </c>
      <c r="B32" s="23">
        <f>(((+B$8+B$20)*B$29)+(B$24*B$30))/B$7</f>
        <v>0.9571706157772434</v>
      </c>
      <c r="C32" s="23">
        <f aca="true" t="shared" si="9" ref="C32:I32">(((+C$8+C$20)*C$29)+(C$24*C$30))/C$7</f>
        <v>0.9544810921968541</v>
      </c>
      <c r="D32" s="23">
        <f t="shared" si="9"/>
        <v>0.9709450416980215</v>
      </c>
      <c r="E32" s="23">
        <f t="shared" si="9"/>
        <v>0.9627799501301015</v>
      </c>
      <c r="F32" s="23">
        <f t="shared" si="9"/>
        <v>0.9640800485770551</v>
      </c>
      <c r="G32" s="23">
        <f t="shared" si="9"/>
        <v>0.9671241210694496</v>
      </c>
      <c r="H32" s="23">
        <f t="shared" si="9"/>
        <v>0.9115729794441166</v>
      </c>
      <c r="I32" s="23">
        <f t="shared" si="9"/>
        <v>0.9803793825047347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70</v>
      </c>
      <c r="B35" s="26">
        <f>B32*B34</f>
        <v>1.4973977113219195</v>
      </c>
      <c r="C35" s="26">
        <f aca="true" t="shared" si="10" ref="C35:I35">C32*C34</f>
        <v>1.468182816017201</v>
      </c>
      <c r="D35" s="26">
        <f t="shared" si="10"/>
        <v>1.5088485947987256</v>
      </c>
      <c r="E35" s="26">
        <f t="shared" si="10"/>
        <v>1.4953898185420735</v>
      </c>
      <c r="F35" s="26">
        <f t="shared" si="10"/>
        <v>1.4573034014290764</v>
      </c>
      <c r="G35" s="26">
        <f t="shared" si="10"/>
        <v>1.532311457422436</v>
      </c>
      <c r="H35" s="26">
        <f t="shared" si="10"/>
        <v>1.6550519014787382</v>
      </c>
      <c r="I35" s="26">
        <f t="shared" si="10"/>
        <v>1.882818604100343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86</v>
      </c>
      <c r="B37" s="21">
        <v>20303.98</v>
      </c>
      <c r="C37" s="21">
        <v>14421.84</v>
      </c>
      <c r="D37" s="21">
        <v>21414</v>
      </c>
      <c r="E37" s="21">
        <v>27269.98</v>
      </c>
      <c r="F37" s="21">
        <v>17602.14</v>
      </c>
      <c r="G37" s="21">
        <v>27307.27</v>
      </c>
      <c r="H37" s="21">
        <v>15541.11</v>
      </c>
      <c r="I37" s="21">
        <v>12946.56</v>
      </c>
      <c r="J37" s="21">
        <f aca="true" t="shared" si="11" ref="J37:J55">SUM(B37:I37)</f>
        <v>156806.88</v>
      </c>
    </row>
    <row r="38" spans="1:10" ht="18.75" customHeight="1">
      <c r="A38" s="17" t="s">
        <v>38</v>
      </c>
      <c r="B38" s="54">
        <v>749</v>
      </c>
      <c r="C38" s="54">
        <v>559</v>
      </c>
      <c r="D38" s="54">
        <v>789</v>
      </c>
      <c r="E38" s="54">
        <v>1035</v>
      </c>
      <c r="F38" s="54">
        <v>614</v>
      </c>
      <c r="G38" s="54">
        <v>1092</v>
      </c>
      <c r="H38" s="54">
        <v>593</v>
      </c>
      <c r="I38" s="54">
        <v>459</v>
      </c>
      <c r="J38" s="54">
        <f t="shared" si="11"/>
        <v>5890</v>
      </c>
    </row>
    <row r="39" spans="1:10" ht="18.75" customHeight="1">
      <c r="A39" s="17" t="s">
        <v>39</v>
      </c>
      <c r="B39" s="21">
        <f>+B37/B38</f>
        <v>27.108117489986647</v>
      </c>
      <c r="C39" s="21">
        <f aca="true" t="shared" si="12" ref="C39:I39">+C37/C38</f>
        <v>25.799355992844365</v>
      </c>
      <c r="D39" s="21">
        <f t="shared" si="12"/>
        <v>27.140684410646386</v>
      </c>
      <c r="E39" s="21">
        <f t="shared" si="12"/>
        <v>26.347806763285025</v>
      </c>
      <c r="F39" s="21">
        <f t="shared" si="12"/>
        <v>28.667980456026058</v>
      </c>
      <c r="G39" s="21">
        <f t="shared" si="12"/>
        <v>25.00665750915751</v>
      </c>
      <c r="H39" s="21">
        <f t="shared" si="12"/>
        <v>26.207605396290052</v>
      </c>
      <c r="I39" s="21">
        <f t="shared" si="12"/>
        <v>28.206013071895423</v>
      </c>
      <c r="J39" s="21">
        <f>+J37/J38</f>
        <v>26.62256027164686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20574245.32</v>
      </c>
      <c r="C41" s="29">
        <f aca="true" t="shared" si="13" ref="C41:I41">+C42+C43</f>
        <v>15528946.03</v>
      </c>
      <c r="D41" s="29">
        <f t="shared" si="13"/>
        <v>23709289.8</v>
      </c>
      <c r="E41" s="29">
        <f t="shared" si="13"/>
        <v>29374392.37</v>
      </c>
      <c r="F41" s="29">
        <f t="shared" si="13"/>
        <v>17623902.43</v>
      </c>
      <c r="G41" s="29">
        <f t="shared" si="13"/>
        <v>29880975.9</v>
      </c>
      <c r="H41" s="29">
        <f t="shared" si="13"/>
        <v>17430641.03</v>
      </c>
      <c r="I41" s="29">
        <f t="shared" si="13"/>
        <v>13031479.270000001</v>
      </c>
      <c r="J41" s="29">
        <f t="shared" si="11"/>
        <v>167153872.15000004</v>
      </c>
      <c r="L41" s="40"/>
      <c r="M41" s="40"/>
    </row>
    <row r="42" spans="1:10" ht="15.75">
      <c r="A42" s="17" t="s">
        <v>71</v>
      </c>
      <c r="B42" s="30">
        <f>ROUND(+B7*B35,2)</f>
        <v>20553941.34</v>
      </c>
      <c r="C42" s="30">
        <f aca="true" t="shared" si="14" ref="C42:I42">ROUND(+C7*C35,2)</f>
        <v>15514524.19</v>
      </c>
      <c r="D42" s="30">
        <f t="shared" si="14"/>
        <v>23687875.8</v>
      </c>
      <c r="E42" s="30">
        <f t="shared" si="14"/>
        <v>29347122.39</v>
      </c>
      <c r="F42" s="30">
        <f t="shared" si="14"/>
        <v>17606300.29</v>
      </c>
      <c r="G42" s="30">
        <f t="shared" si="14"/>
        <v>29853668.63</v>
      </c>
      <c r="H42" s="30">
        <f t="shared" si="14"/>
        <v>17415099.92</v>
      </c>
      <c r="I42" s="30">
        <f t="shared" si="14"/>
        <v>13018532.71</v>
      </c>
      <c r="J42" s="30">
        <f>SUM(B42:I42)</f>
        <v>166997065.27</v>
      </c>
    </row>
    <row r="43" spans="1:10" ht="15.75">
      <c r="A43" s="17" t="s">
        <v>41</v>
      </c>
      <c r="B43" s="53">
        <f>+B37</f>
        <v>20303.98</v>
      </c>
      <c r="C43" s="53">
        <f aca="true" t="shared" si="15" ref="C43:I43">+C37</f>
        <v>14421.84</v>
      </c>
      <c r="D43" s="53">
        <f t="shared" si="15"/>
        <v>21414</v>
      </c>
      <c r="E43" s="53">
        <f t="shared" si="15"/>
        <v>27269.98</v>
      </c>
      <c r="F43" s="53">
        <f t="shared" si="15"/>
        <v>17602.14</v>
      </c>
      <c r="G43" s="53">
        <f t="shared" si="15"/>
        <v>27307.27</v>
      </c>
      <c r="H43" s="53">
        <f t="shared" si="15"/>
        <v>15541.11</v>
      </c>
      <c r="I43" s="53">
        <f t="shared" si="15"/>
        <v>12946.56</v>
      </c>
      <c r="J43" s="53">
        <f t="shared" si="11"/>
        <v>156806.88</v>
      </c>
    </row>
    <row r="44" spans="1:17" ht="18">
      <c r="A44" s="2"/>
      <c r="B44" s="19"/>
      <c r="C44" s="19"/>
      <c r="D44" s="19"/>
      <c r="E44" s="19"/>
      <c r="F44" s="19"/>
      <c r="G44" s="19"/>
      <c r="H44" s="19"/>
      <c r="I44" s="19"/>
      <c r="J44" s="20"/>
      <c r="L44" s="64"/>
      <c r="M44" s="64"/>
      <c r="N44" s="64"/>
      <c r="O44" s="64"/>
      <c r="P44" s="64"/>
      <c r="Q44" s="64"/>
    </row>
    <row r="45" spans="1:12" ht="15.75">
      <c r="A45" s="2" t="s">
        <v>87</v>
      </c>
      <c r="B45" s="31">
        <f aca="true" t="shared" si="16" ref="B45:J45">+B46+B49+B55</f>
        <v>-2622985.54</v>
      </c>
      <c r="C45" s="31">
        <f t="shared" si="16"/>
        <v>-2842772.29</v>
      </c>
      <c r="D45" s="31">
        <f t="shared" si="16"/>
        <v>-3363486.67</v>
      </c>
      <c r="E45" s="31">
        <f t="shared" si="16"/>
        <v>-3701948.24</v>
      </c>
      <c r="F45" s="31">
        <f t="shared" si="16"/>
        <v>-3189529.03</v>
      </c>
      <c r="G45" s="31">
        <f t="shared" si="16"/>
        <v>-4116359.8099999996</v>
      </c>
      <c r="H45" s="31">
        <f t="shared" si="16"/>
        <v>-1959809.99</v>
      </c>
      <c r="I45" s="31">
        <f t="shared" si="16"/>
        <v>-1953290.9700000002</v>
      </c>
      <c r="J45" s="31">
        <f t="shared" si="16"/>
        <v>-23750182.54</v>
      </c>
      <c r="L45" s="40"/>
    </row>
    <row r="46" spans="1:12" ht="15.75">
      <c r="A46" s="17" t="s">
        <v>42</v>
      </c>
      <c r="B46" s="32">
        <f>B47+B48</f>
        <v>-2942613</v>
      </c>
      <c r="C46" s="32">
        <f aca="true" t="shared" si="17" ref="C46:I46">C47+C48</f>
        <v>-2864067</v>
      </c>
      <c r="D46" s="32">
        <f t="shared" si="17"/>
        <v>-3239433</v>
      </c>
      <c r="E46" s="32">
        <f t="shared" si="17"/>
        <v>-3673965</v>
      </c>
      <c r="F46" s="32">
        <f t="shared" si="17"/>
        <v>-3097038</v>
      </c>
      <c r="G46" s="32">
        <f t="shared" si="17"/>
        <v>-3784353</v>
      </c>
      <c r="H46" s="32">
        <f t="shared" si="17"/>
        <v>-1772538</v>
      </c>
      <c r="I46" s="32">
        <f t="shared" si="17"/>
        <v>-1923417</v>
      </c>
      <c r="J46" s="31">
        <f t="shared" si="11"/>
        <v>-23297424</v>
      </c>
      <c r="L46" s="40"/>
    </row>
    <row r="47" spans="1:12" ht="15.75">
      <c r="A47" s="13" t="s">
        <v>67</v>
      </c>
      <c r="B47" s="20">
        <f aca="true" t="shared" si="18" ref="B47:I47">ROUND(-B9*$D$3,2)</f>
        <v>-2942613</v>
      </c>
      <c r="C47" s="20">
        <f t="shared" si="18"/>
        <v>-2864067</v>
      </c>
      <c r="D47" s="20">
        <f t="shared" si="18"/>
        <v>-3245001</v>
      </c>
      <c r="E47" s="20">
        <f t="shared" si="18"/>
        <v>-3673965</v>
      </c>
      <c r="F47" s="20">
        <f t="shared" si="18"/>
        <v>-3097650</v>
      </c>
      <c r="G47" s="20">
        <f t="shared" si="18"/>
        <v>-3787113</v>
      </c>
      <c r="H47" s="20">
        <f t="shared" si="18"/>
        <v>-1775157</v>
      </c>
      <c r="I47" s="20">
        <f t="shared" si="18"/>
        <v>-1923417</v>
      </c>
      <c r="J47" s="53">
        <f t="shared" si="11"/>
        <v>-23308983</v>
      </c>
      <c r="L47" s="40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5568</v>
      </c>
      <c r="E48" s="20">
        <f t="shared" si="19"/>
        <v>0</v>
      </c>
      <c r="F48" s="20">
        <f t="shared" si="19"/>
        <v>612</v>
      </c>
      <c r="G48" s="20">
        <f t="shared" si="19"/>
        <v>2760</v>
      </c>
      <c r="H48" s="20">
        <f t="shared" si="19"/>
        <v>2619</v>
      </c>
      <c r="I48" s="20">
        <f t="shared" si="19"/>
        <v>0</v>
      </c>
      <c r="J48" s="53">
        <f>SUM(B48:I48)</f>
        <v>11559</v>
      </c>
      <c r="L48" s="40"/>
    </row>
    <row r="49" spans="1:12" ht="15.75">
      <c r="A49" s="17" t="s">
        <v>43</v>
      </c>
      <c r="B49" s="32">
        <f aca="true" t="shared" si="20" ref="B49:J49">SUM(B50:B54)</f>
        <v>-254578.93</v>
      </c>
      <c r="C49" s="32">
        <f t="shared" si="20"/>
        <v>-99374.17</v>
      </c>
      <c r="D49" s="32">
        <f t="shared" si="20"/>
        <v>-210227.53</v>
      </c>
      <c r="E49" s="32">
        <f t="shared" si="20"/>
        <v>-292296.78</v>
      </c>
      <c r="F49" s="32">
        <f t="shared" si="20"/>
        <v>-117120.76999999999</v>
      </c>
      <c r="G49" s="32">
        <f t="shared" si="20"/>
        <v>-508185.31</v>
      </c>
      <c r="H49" s="32">
        <f t="shared" si="20"/>
        <v>-293429.19</v>
      </c>
      <c r="I49" s="32">
        <f t="shared" si="20"/>
        <v>-123666.09</v>
      </c>
      <c r="J49" s="32">
        <f t="shared" si="20"/>
        <v>-1898878.77</v>
      </c>
      <c r="L49" s="46"/>
    </row>
    <row r="50" spans="1:10" ht="15.75">
      <c r="A50" s="13" t="s">
        <v>60</v>
      </c>
      <c r="B50" s="27">
        <v>-251300.71</v>
      </c>
      <c r="C50" s="27">
        <v>-95982.87</v>
      </c>
      <c r="D50" s="27">
        <v>-188693.58</v>
      </c>
      <c r="E50" s="27">
        <v>-269934.39</v>
      </c>
      <c r="F50" s="27">
        <v>-103906.81</v>
      </c>
      <c r="G50" s="27">
        <v>-484578.3</v>
      </c>
      <c r="H50" s="27">
        <v>-290117.8</v>
      </c>
      <c r="I50" s="27">
        <v>-122200.7</v>
      </c>
      <c r="J50" s="27">
        <f t="shared" si="11"/>
        <v>-1806715.16</v>
      </c>
    </row>
    <row r="51" spans="1:10" ht="15.75">
      <c r="A51" s="13" t="s">
        <v>61</v>
      </c>
      <c r="B51" s="27">
        <v>-81</v>
      </c>
      <c r="C51" s="27">
        <v>-108</v>
      </c>
      <c r="D51" s="27">
        <v>0</v>
      </c>
      <c r="E51" s="27">
        <v>0</v>
      </c>
      <c r="F51" s="27">
        <v>0</v>
      </c>
      <c r="G51" s="27">
        <v>-135</v>
      </c>
      <c r="H51" s="27">
        <v>-135</v>
      </c>
      <c r="I51" s="27">
        <v>0</v>
      </c>
      <c r="J51" s="27">
        <f t="shared" si="11"/>
        <v>-459</v>
      </c>
    </row>
    <row r="52" spans="1:10" ht="15.75">
      <c r="A52" s="13" t="s">
        <v>62</v>
      </c>
      <c r="B52" s="27">
        <v>-3000</v>
      </c>
      <c r="C52" s="27">
        <v>-3000</v>
      </c>
      <c r="D52" s="27">
        <v>-19000</v>
      </c>
      <c r="E52" s="27">
        <v>-21000</v>
      </c>
      <c r="F52" s="27">
        <v>-9000</v>
      </c>
      <c r="G52" s="27">
        <v>-19000</v>
      </c>
      <c r="H52" s="27">
        <v>-3000</v>
      </c>
      <c r="I52" s="27">
        <v>-1000</v>
      </c>
      <c r="J52" s="27">
        <f t="shared" si="11"/>
        <v>-78000</v>
      </c>
    </row>
    <row r="53" spans="1:10" ht="15.75">
      <c r="A53" s="13" t="s">
        <v>63</v>
      </c>
      <c r="B53" s="27">
        <v>-197.22</v>
      </c>
      <c r="C53" s="27">
        <v>-283.3</v>
      </c>
      <c r="D53" s="27">
        <v>-1320.75</v>
      </c>
      <c r="E53" s="27">
        <v>-1362.39</v>
      </c>
      <c r="F53" s="27">
        <v>-587.84</v>
      </c>
      <c r="G53" s="27">
        <v>-1102.01</v>
      </c>
      <c r="H53" s="27">
        <v>-176.39</v>
      </c>
      <c r="I53" s="27">
        <v>-128.39</v>
      </c>
      <c r="J53" s="21">
        <f t="shared" si="11"/>
        <v>-5158.290000000001</v>
      </c>
    </row>
    <row r="54" spans="1:10" ht="15.75">
      <c r="A54" s="13" t="s">
        <v>64</v>
      </c>
      <c r="B54" s="27">
        <v>0</v>
      </c>
      <c r="C54" s="27">
        <v>0</v>
      </c>
      <c r="D54" s="27">
        <v>-1213.2</v>
      </c>
      <c r="E54" s="27">
        <v>0</v>
      </c>
      <c r="F54" s="27">
        <v>-3626.12</v>
      </c>
      <c r="G54" s="27">
        <v>-3370</v>
      </c>
      <c r="H54" s="27">
        <v>0</v>
      </c>
      <c r="I54" s="27">
        <v>-337</v>
      </c>
      <c r="J54" s="27">
        <f t="shared" si="11"/>
        <v>-8546.32</v>
      </c>
    </row>
    <row r="55" spans="1:10" ht="15.75">
      <c r="A55" s="17" t="s">
        <v>95</v>
      </c>
      <c r="B55" s="33">
        <v>574206.39</v>
      </c>
      <c r="C55" s="33">
        <v>120668.88</v>
      </c>
      <c r="D55" s="33">
        <v>86173.86</v>
      </c>
      <c r="E55" s="33">
        <v>264313.54</v>
      </c>
      <c r="F55" s="33">
        <v>24629.74</v>
      </c>
      <c r="G55" s="33">
        <v>176178.5</v>
      </c>
      <c r="H55" s="33">
        <v>106157.2</v>
      </c>
      <c r="I55" s="33">
        <v>93792.12</v>
      </c>
      <c r="J55" s="27">
        <f t="shared" si="11"/>
        <v>1446120.23</v>
      </c>
    </row>
    <row r="56" spans="1:10" ht="15.75">
      <c r="A56" s="35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4">
        <f aca="true" t="shared" si="21" ref="B57:I57">+B41+B45</f>
        <v>17951259.78</v>
      </c>
      <c r="C57" s="34">
        <f t="shared" si="21"/>
        <v>12686173.739999998</v>
      </c>
      <c r="D57" s="34">
        <f t="shared" si="21"/>
        <v>20345803.130000003</v>
      </c>
      <c r="E57" s="34">
        <f t="shared" si="21"/>
        <v>25672444.130000003</v>
      </c>
      <c r="F57" s="34">
        <f t="shared" si="21"/>
        <v>14434373.4</v>
      </c>
      <c r="G57" s="34">
        <f t="shared" si="21"/>
        <v>25764616.09</v>
      </c>
      <c r="H57" s="34">
        <f t="shared" si="21"/>
        <v>15470831.040000001</v>
      </c>
      <c r="I57" s="34">
        <f t="shared" si="21"/>
        <v>11078188.3</v>
      </c>
      <c r="J57" s="34">
        <f>SUM(B57:I57)</f>
        <v>143403689.61</v>
      </c>
      <c r="L57" s="40"/>
    </row>
    <row r="58" spans="1:12" ht="15.75">
      <c r="A58" s="17"/>
      <c r="B58" s="19"/>
      <c r="C58" s="19"/>
      <c r="D58" s="19"/>
      <c r="E58" s="19"/>
      <c r="F58" s="19"/>
      <c r="G58" s="19"/>
      <c r="H58" s="19"/>
      <c r="I58" s="19"/>
      <c r="J58" s="20"/>
      <c r="L58" s="37"/>
    </row>
    <row r="59" spans="1:10" ht="14.25">
      <c r="A59" s="61"/>
      <c r="B59" s="62">
        <v>0</v>
      </c>
      <c r="C59" s="62">
        <v>0</v>
      </c>
      <c r="D59" s="62">
        <v>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3"/>
    </row>
    <row r="60" spans="1:12" ht="17.25" customHeight="1">
      <c r="A60" s="2" t="s">
        <v>45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34">
        <f>SUM(J61:J75)</f>
        <v>143403689.60000002</v>
      </c>
      <c r="L60" s="40"/>
    </row>
    <row r="61" spans="1:10" ht="17.25" customHeight="1">
      <c r="A61" s="17" t="s">
        <v>46</v>
      </c>
      <c r="B61" s="42">
        <v>2915760.59</v>
      </c>
      <c r="C61" s="42">
        <v>2773960.74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34">
        <f>SUM(B61:I61)</f>
        <v>5689721.33</v>
      </c>
    </row>
    <row r="62" spans="1:10" ht="17.25" customHeight="1">
      <c r="A62" s="17" t="s">
        <v>52</v>
      </c>
      <c r="B62" s="42">
        <v>11251516.65</v>
      </c>
      <c r="C62" s="42">
        <v>7613684.64</v>
      </c>
      <c r="D62" s="41">
        <v>0</v>
      </c>
      <c r="E62" s="42">
        <v>6118483.67</v>
      </c>
      <c r="F62" s="41">
        <v>0</v>
      </c>
      <c r="G62" s="41">
        <v>0</v>
      </c>
      <c r="H62" s="41">
        <v>0</v>
      </c>
      <c r="I62" s="41">
        <v>0</v>
      </c>
      <c r="J62" s="34">
        <f aca="true" t="shared" si="22" ref="J62:J74">SUM(B62:I62)</f>
        <v>24983684.96</v>
      </c>
    </row>
    <row r="63" spans="1:10" ht="17.25" customHeight="1">
      <c r="A63" s="17" t="s">
        <v>53</v>
      </c>
      <c r="B63" s="41">
        <v>0</v>
      </c>
      <c r="C63" s="41">
        <v>0</v>
      </c>
      <c r="D63" s="32">
        <v>4345597.38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32">
        <f t="shared" si="22"/>
        <v>4345597.38</v>
      </c>
    </row>
    <row r="64" spans="1:10" ht="17.25" customHeight="1">
      <c r="A64" s="17" t="s">
        <v>54</v>
      </c>
      <c r="B64" s="41">
        <v>0</v>
      </c>
      <c r="C64" s="41">
        <v>0</v>
      </c>
      <c r="D64" s="42">
        <v>5014536.89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34">
        <f t="shared" si="22"/>
        <v>5014536.89</v>
      </c>
    </row>
    <row r="65" spans="1:10" ht="17.25" customHeight="1">
      <c r="A65" s="17" t="s">
        <v>55</v>
      </c>
      <c r="B65" s="41">
        <v>0</v>
      </c>
      <c r="C65" s="41">
        <v>0</v>
      </c>
      <c r="D65" s="42">
        <v>1897097.06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32">
        <f t="shared" si="22"/>
        <v>1897097.06</v>
      </c>
    </row>
    <row r="66" spans="1:10" ht="17.25" customHeight="1">
      <c r="A66" s="17" t="s">
        <v>56</v>
      </c>
      <c r="B66" s="41">
        <v>0</v>
      </c>
      <c r="C66" s="41">
        <v>0</v>
      </c>
      <c r="D66" s="42">
        <v>1276347.74</v>
      </c>
      <c r="E66" s="41">
        <v>0</v>
      </c>
      <c r="F66" s="42">
        <v>2111223.68</v>
      </c>
      <c r="G66" s="41">
        <v>0</v>
      </c>
      <c r="H66" s="41">
        <v>0</v>
      </c>
      <c r="I66" s="41">
        <v>0</v>
      </c>
      <c r="J66" s="34">
        <f t="shared" si="22"/>
        <v>3387571.42</v>
      </c>
    </row>
    <row r="67" spans="1:10" ht="17.25" customHeight="1">
      <c r="A67" s="17" t="s">
        <v>57</v>
      </c>
      <c r="B67" s="41">
        <v>0</v>
      </c>
      <c r="C67" s="41">
        <v>0</v>
      </c>
      <c r="D67" s="41">
        <v>0</v>
      </c>
      <c r="E67" s="42">
        <v>5052982.25</v>
      </c>
      <c r="F67" s="41">
        <v>0</v>
      </c>
      <c r="G67" s="41">
        <v>0</v>
      </c>
      <c r="H67" s="41">
        <v>0</v>
      </c>
      <c r="I67" s="41">
        <v>0</v>
      </c>
      <c r="J67" s="34">
        <f t="shared" si="22"/>
        <v>5052982.25</v>
      </c>
    </row>
    <row r="68" spans="1:10" ht="17.25" customHeight="1">
      <c r="A68" s="17" t="s">
        <v>58</v>
      </c>
      <c r="B68" s="41">
        <v>0</v>
      </c>
      <c r="C68" s="41">
        <v>0</v>
      </c>
      <c r="D68" s="41">
        <v>0</v>
      </c>
      <c r="E68" s="42">
        <v>2983579.75</v>
      </c>
      <c r="F68" s="41">
        <v>0</v>
      </c>
      <c r="G68" s="41">
        <v>0</v>
      </c>
      <c r="H68" s="41">
        <v>0</v>
      </c>
      <c r="I68" s="41">
        <v>0</v>
      </c>
      <c r="J68" s="34">
        <f t="shared" si="22"/>
        <v>2983579.75</v>
      </c>
    </row>
    <row r="69" spans="1:10" ht="17.25" customHeight="1">
      <c r="A69" s="17" t="s">
        <v>59</v>
      </c>
      <c r="B69" s="41">
        <v>0</v>
      </c>
      <c r="C69" s="41">
        <v>0</v>
      </c>
      <c r="D69" s="41">
        <v>0</v>
      </c>
      <c r="E69" s="32">
        <v>529200.59</v>
      </c>
      <c r="F69" s="41">
        <v>0</v>
      </c>
      <c r="G69" s="41">
        <v>0</v>
      </c>
      <c r="H69" s="41">
        <v>0</v>
      </c>
      <c r="I69" s="41">
        <v>0</v>
      </c>
      <c r="J69" s="32">
        <f t="shared" si="22"/>
        <v>529200.59</v>
      </c>
    </row>
    <row r="70" spans="1:10" ht="17.25" customHeight="1">
      <c r="A70" s="17" t="s">
        <v>47</v>
      </c>
      <c r="B70" s="41">
        <v>0</v>
      </c>
      <c r="C70" s="41">
        <v>0</v>
      </c>
      <c r="D70" s="41">
        <v>0</v>
      </c>
      <c r="E70" s="41">
        <v>0</v>
      </c>
      <c r="F70" s="42">
        <v>7553755.95</v>
      </c>
      <c r="G70" s="41">
        <v>0</v>
      </c>
      <c r="H70" s="41">
        <v>0</v>
      </c>
      <c r="I70" s="41">
        <v>0</v>
      </c>
      <c r="J70" s="34">
        <f t="shared" si="22"/>
        <v>7553755.95</v>
      </c>
    </row>
    <row r="71" spans="1:10" ht="17.25" customHeight="1">
      <c r="A71" s="17" t="s">
        <v>48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32">
        <v>8572401</v>
      </c>
      <c r="H71" s="42">
        <v>9533586.46</v>
      </c>
      <c r="I71" s="41">
        <v>0</v>
      </c>
      <c r="J71" s="32">
        <f t="shared" si="22"/>
        <v>18105987.46</v>
      </c>
    </row>
    <row r="72" spans="1:10" ht="17.25" customHeight="1">
      <c r="A72" s="17" t="s">
        <v>49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8243270.95</v>
      </c>
      <c r="H72" s="41">
        <v>0</v>
      </c>
      <c r="I72" s="41">
        <v>0</v>
      </c>
      <c r="J72" s="34">
        <f t="shared" si="22"/>
        <v>8243270.95</v>
      </c>
    </row>
    <row r="73" spans="1:10" ht="17.25" customHeight="1">
      <c r="A73" s="17" t="s">
        <v>50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32">
        <v>2868080.81</v>
      </c>
      <c r="J73" s="32">
        <f t="shared" si="22"/>
        <v>2868080.81</v>
      </c>
    </row>
    <row r="74" spans="1:10" ht="17.25" customHeight="1">
      <c r="A74" s="17" t="s">
        <v>51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2">
        <v>5189003.68</v>
      </c>
      <c r="J74" s="34">
        <f t="shared" si="22"/>
        <v>5189003.68</v>
      </c>
    </row>
    <row r="75" spans="1:10" ht="17.25" customHeight="1">
      <c r="A75" s="38" t="s">
        <v>65</v>
      </c>
      <c r="B75" s="36">
        <v>3783982.58</v>
      </c>
      <c r="C75" s="36">
        <v>2298528.41</v>
      </c>
      <c r="D75" s="36">
        <v>7812224.02</v>
      </c>
      <c r="E75" s="36">
        <v>10988197.78</v>
      </c>
      <c r="F75" s="36">
        <v>4769393.78</v>
      </c>
      <c r="G75" s="36">
        <v>8948944.14</v>
      </c>
      <c r="H75" s="36">
        <v>5937244.58</v>
      </c>
      <c r="I75" s="36">
        <v>3021103.83</v>
      </c>
      <c r="J75" s="36">
        <f>SUM(B75:I75)</f>
        <v>47559619.12</v>
      </c>
    </row>
    <row r="76" spans="1:10" ht="17.25" customHeight="1">
      <c r="A76" s="55"/>
      <c r="B76" s="56">
        <v>0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/>
    </row>
    <row r="77" spans="1:10" ht="15.75">
      <c r="A77" s="43"/>
      <c r="B77" s="44"/>
      <c r="C77" s="44"/>
      <c r="D77" s="44"/>
      <c r="E77" s="44"/>
      <c r="F77" s="44"/>
      <c r="G77" s="44"/>
      <c r="H77" s="44"/>
      <c r="I77" s="44"/>
      <c r="J77" s="45"/>
    </row>
    <row r="78" spans="1:10" ht="15.75">
      <c r="A78" s="2" t="s">
        <v>96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34"/>
    </row>
    <row r="79" spans="1:10" ht="15.75">
      <c r="A79" s="17" t="s">
        <v>72</v>
      </c>
      <c r="B79" s="51">
        <v>1.5903548606817048</v>
      </c>
      <c r="C79" s="51">
        <v>1.5556066932050145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34"/>
    </row>
    <row r="80" spans="1:10" ht="15.75">
      <c r="A80" s="17" t="s">
        <v>73</v>
      </c>
      <c r="B80" s="51">
        <v>1.4765309835955163</v>
      </c>
      <c r="C80" s="51">
        <v>1.4383999802080443</v>
      </c>
      <c r="D80" s="51"/>
      <c r="E80" s="51">
        <v>1.5275828016979756</v>
      </c>
      <c r="F80" s="51">
        <v>0</v>
      </c>
      <c r="G80" s="51">
        <v>0</v>
      </c>
      <c r="H80" s="51">
        <v>0</v>
      </c>
      <c r="I80" s="51">
        <v>0</v>
      </c>
      <c r="J80" s="34"/>
    </row>
    <row r="81" spans="1:10" ht="15.75">
      <c r="A81" s="17" t="s">
        <v>74</v>
      </c>
      <c r="B81" s="51">
        <v>0</v>
      </c>
      <c r="C81" s="51">
        <v>0</v>
      </c>
      <c r="D81" s="24">
        <v>1.4129576229665008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32"/>
    </row>
    <row r="82" spans="1:10" ht="15.75">
      <c r="A82" s="17" t="s">
        <v>75</v>
      </c>
      <c r="B82" s="51">
        <v>0</v>
      </c>
      <c r="C82" s="51">
        <v>0</v>
      </c>
      <c r="D82" s="51">
        <v>1.486241411596294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34"/>
    </row>
    <row r="83" spans="1:10" ht="15.75">
      <c r="A83" s="17" t="s">
        <v>76</v>
      </c>
      <c r="B83" s="51">
        <v>0</v>
      </c>
      <c r="C83" s="51">
        <v>0</v>
      </c>
      <c r="D83" s="51">
        <v>1.792303644135046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32"/>
    </row>
    <row r="84" spans="1:10" ht="15.75">
      <c r="A84" s="17" t="s">
        <v>77</v>
      </c>
      <c r="B84" s="51">
        <v>0</v>
      </c>
      <c r="C84" s="51">
        <v>0</v>
      </c>
      <c r="D84" s="51">
        <v>1.681887500637848</v>
      </c>
      <c r="E84" s="51">
        <v>0</v>
      </c>
      <c r="F84" s="51">
        <v>1.5040263712218702</v>
      </c>
      <c r="G84" s="51">
        <v>0</v>
      </c>
      <c r="H84" s="51">
        <v>0</v>
      </c>
      <c r="I84" s="51">
        <v>0</v>
      </c>
      <c r="J84" s="34"/>
    </row>
    <row r="85" spans="1:10" ht="15.75">
      <c r="A85" s="17" t="s">
        <v>78</v>
      </c>
      <c r="B85" s="51">
        <v>0</v>
      </c>
      <c r="C85" s="51">
        <v>0</v>
      </c>
      <c r="D85" s="51">
        <v>0</v>
      </c>
      <c r="E85" s="51">
        <v>1.4731112541084628</v>
      </c>
      <c r="F85" s="51"/>
      <c r="G85" s="51">
        <v>0</v>
      </c>
      <c r="H85" s="51">
        <v>0</v>
      </c>
      <c r="I85" s="51">
        <v>0</v>
      </c>
      <c r="J85" s="34"/>
    </row>
    <row r="86" spans="1:10" ht="15.75">
      <c r="A86" s="17" t="s">
        <v>79</v>
      </c>
      <c r="B86" s="51">
        <v>0</v>
      </c>
      <c r="C86" s="51">
        <v>0</v>
      </c>
      <c r="D86" s="51">
        <v>0</v>
      </c>
      <c r="E86" s="51">
        <v>1.4709055727240201</v>
      </c>
      <c r="F86" s="51">
        <v>0</v>
      </c>
      <c r="G86" s="51">
        <v>0</v>
      </c>
      <c r="H86" s="51">
        <v>0</v>
      </c>
      <c r="I86" s="51">
        <v>0</v>
      </c>
      <c r="J86" s="34"/>
    </row>
    <row r="87" spans="1:10" ht="15.75">
      <c r="A87" s="17" t="s">
        <v>80</v>
      </c>
      <c r="B87" s="51">
        <v>0</v>
      </c>
      <c r="C87" s="51">
        <v>0</v>
      </c>
      <c r="D87" s="51">
        <v>0</v>
      </c>
      <c r="E87" s="24">
        <v>1.4576481746998204</v>
      </c>
      <c r="F87" s="51">
        <v>0</v>
      </c>
      <c r="G87" s="51">
        <v>0</v>
      </c>
      <c r="H87" s="51">
        <v>0</v>
      </c>
      <c r="I87" s="51">
        <v>0</v>
      </c>
      <c r="J87" s="32"/>
    </row>
    <row r="88" spans="1:10" ht="15.75">
      <c r="A88" s="17" t="s">
        <v>81</v>
      </c>
      <c r="B88" s="51">
        <v>0</v>
      </c>
      <c r="C88" s="51">
        <v>0</v>
      </c>
      <c r="D88" s="51">
        <v>0</v>
      </c>
      <c r="E88" s="51">
        <v>0</v>
      </c>
      <c r="F88" s="51">
        <v>1.4476462925114113</v>
      </c>
      <c r="G88" s="51">
        <v>0</v>
      </c>
      <c r="H88" s="51">
        <v>0</v>
      </c>
      <c r="I88" s="51">
        <v>0</v>
      </c>
      <c r="J88" s="34"/>
    </row>
    <row r="89" spans="1:10" ht="15.75">
      <c r="A89" s="17" t="s">
        <v>82</v>
      </c>
      <c r="B89" s="51">
        <v>0</v>
      </c>
      <c r="C89" s="51">
        <v>0</v>
      </c>
      <c r="D89" s="51">
        <v>0</v>
      </c>
      <c r="E89" s="51">
        <v>0</v>
      </c>
      <c r="F89" s="51">
        <v>0</v>
      </c>
      <c r="G89" s="24">
        <v>1.4737331591036484</v>
      </c>
      <c r="H89" s="51">
        <v>1.6550519012364966</v>
      </c>
      <c r="I89" s="51">
        <v>0</v>
      </c>
      <c r="J89" s="32"/>
    </row>
    <row r="90" spans="1:10" ht="15.75">
      <c r="A90" s="17" t="s">
        <v>83</v>
      </c>
      <c r="B90" s="51">
        <v>0</v>
      </c>
      <c r="C90" s="51">
        <v>0</v>
      </c>
      <c r="D90" s="51">
        <v>0</v>
      </c>
      <c r="E90" s="51">
        <v>0</v>
      </c>
      <c r="F90" s="51">
        <v>0</v>
      </c>
      <c r="G90" s="51">
        <v>1.608139900298511</v>
      </c>
      <c r="H90" s="51">
        <v>0</v>
      </c>
      <c r="I90" s="51">
        <v>0</v>
      </c>
      <c r="J90" s="34"/>
    </row>
    <row r="91" spans="1:10" ht="15.75">
      <c r="A91" s="17" t="s">
        <v>84</v>
      </c>
      <c r="B91" s="51">
        <v>0</v>
      </c>
      <c r="C91" s="51">
        <v>0</v>
      </c>
      <c r="D91" s="51">
        <v>0</v>
      </c>
      <c r="E91" s="51">
        <v>0</v>
      </c>
      <c r="F91" s="51">
        <v>0</v>
      </c>
      <c r="G91" s="51">
        <v>0</v>
      </c>
      <c r="H91" s="51">
        <v>0</v>
      </c>
      <c r="I91" s="24">
        <v>1.841357924123444</v>
      </c>
      <c r="J91" s="32"/>
    </row>
    <row r="92" spans="1:10" ht="15.75">
      <c r="A92" s="38" t="s">
        <v>85</v>
      </c>
      <c r="B92" s="52">
        <v>0</v>
      </c>
      <c r="C92" s="52">
        <v>0</v>
      </c>
      <c r="D92" s="52">
        <v>0</v>
      </c>
      <c r="E92" s="52">
        <v>0</v>
      </c>
      <c r="F92" s="52">
        <v>0</v>
      </c>
      <c r="G92" s="52">
        <v>0</v>
      </c>
      <c r="H92" s="52">
        <v>0</v>
      </c>
      <c r="I92" s="52">
        <v>1.9066896566812332</v>
      </c>
      <c r="J92" s="36"/>
    </row>
    <row r="93" spans="1:10" ht="39.75" customHeight="1">
      <c r="A93" s="65" t="s">
        <v>97</v>
      </c>
      <c r="B93" s="65"/>
      <c r="C93" s="65"/>
      <c r="D93" s="65"/>
      <c r="E93" s="65"/>
      <c r="F93" s="65"/>
      <c r="G93" s="65"/>
      <c r="H93" s="65"/>
      <c r="I93" s="65"/>
      <c r="J93" s="65"/>
    </row>
    <row r="96" ht="14.25">
      <c r="B96" s="47"/>
    </row>
    <row r="97" ht="14.25">
      <c r="F97" s="48"/>
    </row>
    <row r="98" ht="14.25"/>
    <row r="99" spans="6:7" ht="14.25">
      <c r="F99" s="49"/>
      <c r="G99" s="50"/>
    </row>
  </sheetData>
  <sheetProtection/>
  <mergeCells count="7">
    <mergeCell ref="A93:J93"/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2014-07-03T14:58:12Z</dcterms:modified>
  <cp:category/>
  <cp:version/>
  <cp:contentType/>
  <cp:contentStatus/>
</cp:coreProperties>
</file>