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<sst xmlns="http://schemas.openxmlformats.org/spreadsheetml/2006/main" count="98" uniqueCount="98">
  <si>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</si>
  <si>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</si>
  <si>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</si>
  <si>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</si>
  <si>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</si>
  <si>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</si>
  <si>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</si>
  <si>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</si>
  <si>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</si>
  <si>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</si>
  <si>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</si>
  <si>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</si>
  <si>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</si>
  <si>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</si>
  <si>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</si>
  <si>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</si>
  <si>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</si>
  <si>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</si>
  <si>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</si>
  <si>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</si>
  <si>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</si>
  <si>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</si>
  <si>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</si>
  <si>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</si>
  <si>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</si>
  <si>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</si>
  <si>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</si>
  <si>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</si>
  <si>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</si>
  <si>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</si>
  <si>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</si>
  <si>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</si>
  <si>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</si>
  <si>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</si>
  <si>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</si>
  <si>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</si>
  <si>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</si>
  <si>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</si>
  <si>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</si>
  <si>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</si>
  <si>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</si>
  <si>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</si>
  <si>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</si>
  <si>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</si>
  <si>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</si>
  <si>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</si>
  <si>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</si>
  <si>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</si>
  <si>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</si>
  <si>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</si>
  <si>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</si>
  <si>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</si>
  <si>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</si>
  <si>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</si>
  <si>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</si>
  <si>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</si>
  <si>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</si>
  <si>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</si>
  <si>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</si>
  <si>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</si>
  <si>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</si>
  <si>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</si>
  <si>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</si>
  <si>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</si>
  <si>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</si>
  <si>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</si>
  <si>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</si>
  <si>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</si>
  <si>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</si>
  <si>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</si>
  <si>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</si>
  <si>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</si>
  <si>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</si>
  <si>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</si>
  <si>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</si>
  <si>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</si>
  <si>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</si>
  <si>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</si>
  <si>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</si>
  <si>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</si>
  <si>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</si>
  <si>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</si>
  <si>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</si>
  <si>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</si>
  <si>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</si>
  <si>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</si>
  <si>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</si>
  <si>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</si>
  <si>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</si>
  <si>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</si>
  <si>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</si>
  <si>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</si>
  <si>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</si>
  <si>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</si>
  <si>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</si>
  <si>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</si>
  <si>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</si>
  <si>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25/05/14 - VENCIMENTO 30/05/14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</si>
</sst>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B8+B20+B24</f>
        <v>190926</v>
      </c>
      <c r="C7" s="10">
        <f aca="true" t="shared" si="0" ref="C7:I7">C8+C20+C24</f>
        <v>141009</v>
      </c>
      <c r="D7" s="10">
        <f t="shared" si="0"/>
        <v>221457</v>
      </c>
      <c r="E7" s="10">
        <f t="shared" si="0"/>
        <v>277950</v>
      </c>
      <c r="F7" s="10">
        <f t="shared" si="0"/>
        <v>154615</v>
      </c>
      <c r="G7" s="10">
        <f t="shared" si="0"/>
        <v>296359</v>
      </c>
      <c r="H7" s="10">
        <f t="shared" si="0"/>
        <v>175110</v>
      </c>
      <c r="I7" s="10">
        <f t="shared" si="0"/>
        <v>89121</v>
      </c>
      <c r="J7" s="10">
        <f>+J8+J20+J24</f>
        <v>1546547</v>
      </c>
      <c r="L7" s="42"/>
    </row>
    <row r="8" spans="1:10" ht="15.75">
      <c r="A8" s="11" t="s">
        <v>96</v>
      </c>
      <c r="B8" s="12">
        <f>+B9+B12+B16</f>
        <v>107300</v>
      </c>
      <c r="C8" s="12">
        <f aca="true" t="shared" si="1" ref="C8:I8">+C9+C12+C16</f>
        <v>83748</v>
      </c>
      <c r="D8" s="12">
        <f t="shared" si="1"/>
        <v>135425</v>
      </c>
      <c r="E8" s="12">
        <f t="shared" si="1"/>
        <v>159114</v>
      </c>
      <c r="F8" s="12">
        <f t="shared" si="1"/>
        <v>90024</v>
      </c>
      <c r="G8" s="12">
        <f t="shared" si="1"/>
        <v>168315</v>
      </c>
      <c r="H8" s="12">
        <f t="shared" si="1"/>
        <v>94887</v>
      </c>
      <c r="I8" s="12">
        <f t="shared" si="1"/>
        <v>53901</v>
      </c>
      <c r="J8" s="12">
        <f>SUM(B8:I8)</f>
        <v>892714</v>
      </c>
    </row>
    <row r="9" spans="1:10" ht="15.75">
      <c r="A9" s="13" t="s">
        <v>22</v>
      </c>
      <c r="B9" s="14">
        <v>19239</v>
      </c>
      <c r="C9" s="14">
        <v>18874</v>
      </c>
      <c r="D9" s="14">
        <v>22554</v>
      </c>
      <c r="E9" s="14">
        <v>25464</v>
      </c>
      <c r="F9" s="14">
        <v>19270</v>
      </c>
      <c r="G9" s="14">
        <v>26243</v>
      </c>
      <c r="H9" s="14">
        <v>13904</v>
      </c>
      <c r="I9" s="14">
        <v>10371</v>
      </c>
      <c r="J9" s="12">
        <f aca="true" t="shared" si="2" ref="J9:J19">SUM(B9:I9)</f>
        <v>155919</v>
      </c>
    </row>
    <row r="10" spans="1:10" ht="15.75">
      <c r="A10" s="15" t="s">
        <v>23</v>
      </c>
      <c r="B10" s="14">
        <f>+B9-B11</f>
        <v>19239</v>
      </c>
      <c r="C10" s="14">
        <f aca="true" t="shared" si="3" ref="C10:I10">+C9-C11</f>
        <v>18874</v>
      </c>
      <c r="D10" s="14">
        <f t="shared" si="3"/>
        <v>22554</v>
      </c>
      <c r="E10" s="14">
        <f t="shared" si="3"/>
        <v>25464</v>
      </c>
      <c r="F10" s="14">
        <f t="shared" si="3"/>
        <v>19270</v>
      </c>
      <c r="G10" s="14">
        <f t="shared" si="3"/>
        <v>26243</v>
      </c>
      <c r="H10" s="14">
        <f t="shared" si="3"/>
        <v>13904</v>
      </c>
      <c r="I10" s="14">
        <f t="shared" si="3"/>
        <v>10371</v>
      </c>
      <c r="J10" s="12">
        <f t="shared" si="2"/>
        <v>155919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85256</v>
      </c>
      <c r="C12" s="14">
        <f aca="true" t="shared" si="4" ref="C12:I12">C13+C14+C15</f>
        <v>62782</v>
      </c>
      <c r="D12" s="14">
        <f t="shared" si="4"/>
        <v>109985</v>
      </c>
      <c r="E12" s="14">
        <f t="shared" si="4"/>
        <v>129696</v>
      </c>
      <c r="F12" s="14">
        <f t="shared" si="4"/>
        <v>68638</v>
      </c>
      <c r="G12" s="14">
        <f t="shared" si="4"/>
        <v>138387</v>
      </c>
      <c r="H12" s="14">
        <f t="shared" si="4"/>
        <v>78781</v>
      </c>
      <c r="I12" s="14">
        <f t="shared" si="4"/>
        <v>42601</v>
      </c>
      <c r="J12" s="12">
        <f t="shared" si="2"/>
        <v>716126</v>
      </c>
    </row>
    <row r="13" spans="1:10" ht="15.75">
      <c r="A13" s="15" t="s">
        <v>25</v>
      </c>
      <c r="B13" s="14">
        <v>40615</v>
      </c>
      <c r="C13" s="14">
        <v>31269</v>
      </c>
      <c r="D13" s="14">
        <v>53967</v>
      </c>
      <c r="E13" s="14">
        <v>63959</v>
      </c>
      <c r="F13" s="14">
        <v>34163</v>
      </c>
      <c r="G13" s="14">
        <v>67101</v>
      </c>
      <c r="H13" s="14">
        <v>36429</v>
      </c>
      <c r="I13" s="14">
        <v>18931</v>
      </c>
      <c r="J13" s="12">
        <f t="shared" si="2"/>
        <v>346434</v>
      </c>
    </row>
    <row r="14" spans="1:10" ht="15.75">
      <c r="A14" s="15" t="s">
        <v>26</v>
      </c>
      <c r="B14" s="14">
        <v>38030</v>
      </c>
      <c r="C14" s="14">
        <v>25968</v>
      </c>
      <c r="D14" s="14">
        <v>47914</v>
      </c>
      <c r="E14" s="14">
        <v>55179</v>
      </c>
      <c r="F14" s="14">
        <v>29117</v>
      </c>
      <c r="G14" s="14">
        <v>61293</v>
      </c>
      <c r="H14" s="14">
        <v>37075</v>
      </c>
      <c r="I14" s="14">
        <v>21045</v>
      </c>
      <c r="J14" s="12">
        <f t="shared" si="2"/>
        <v>315621</v>
      </c>
    </row>
    <row r="15" spans="1:10" ht="15.75">
      <c r="A15" s="15" t="s">
        <v>27</v>
      </c>
      <c r="B15" s="14">
        <v>6611</v>
      </c>
      <c r="C15" s="14">
        <v>5545</v>
      </c>
      <c r="D15" s="14">
        <v>8104</v>
      </c>
      <c r="E15" s="14">
        <v>10558</v>
      </c>
      <c r="F15" s="14">
        <v>5358</v>
      </c>
      <c r="G15" s="14">
        <v>9993</v>
      </c>
      <c r="H15" s="14">
        <v>5277</v>
      </c>
      <c r="I15" s="14">
        <v>2625</v>
      </c>
      <c r="J15" s="12">
        <f t="shared" si="2"/>
        <v>54071</v>
      </c>
    </row>
    <row r="16" spans="1:10" ht="15.75">
      <c r="A16" s="16" t="s">
        <v>95</v>
      </c>
      <c r="B16" s="14">
        <f>B17+B18+B19</f>
        <v>2805</v>
      </c>
      <c r="C16" s="14">
        <f aca="true" t="shared" si="5" ref="C16:I16">C17+C18+C19</f>
        <v>2092</v>
      </c>
      <c r="D16" s="14">
        <f t="shared" si="5"/>
        <v>2886</v>
      </c>
      <c r="E16" s="14">
        <f t="shared" si="5"/>
        <v>3954</v>
      </c>
      <c r="F16" s="14">
        <f t="shared" si="5"/>
        <v>2116</v>
      </c>
      <c r="G16" s="14">
        <f t="shared" si="5"/>
        <v>3685</v>
      </c>
      <c r="H16" s="14">
        <f t="shared" si="5"/>
        <v>2202</v>
      </c>
      <c r="I16" s="14">
        <f t="shared" si="5"/>
        <v>929</v>
      </c>
      <c r="J16" s="12">
        <f t="shared" si="2"/>
        <v>20669</v>
      </c>
    </row>
    <row r="17" spans="1:10" ht="15.75">
      <c r="A17" s="15" t="s">
        <v>92</v>
      </c>
      <c r="B17" s="14">
        <v>1214</v>
      </c>
      <c r="C17" s="14">
        <v>910</v>
      </c>
      <c r="D17" s="14">
        <v>1230</v>
      </c>
      <c r="E17" s="14">
        <v>1812</v>
      </c>
      <c r="F17" s="14">
        <v>954</v>
      </c>
      <c r="G17" s="14">
        <v>1765</v>
      </c>
      <c r="H17" s="14">
        <v>1052</v>
      </c>
      <c r="I17" s="14">
        <v>451</v>
      </c>
      <c r="J17" s="12">
        <f t="shared" si="2"/>
        <v>9388</v>
      </c>
    </row>
    <row r="18" spans="1:10" ht="15.75">
      <c r="A18" s="15" t="s">
        <v>93</v>
      </c>
      <c r="B18" s="14">
        <v>71</v>
      </c>
      <c r="C18" s="14">
        <v>43</v>
      </c>
      <c r="D18" s="14">
        <v>61</v>
      </c>
      <c r="E18" s="14">
        <v>92</v>
      </c>
      <c r="F18" s="14">
        <v>50</v>
      </c>
      <c r="G18" s="14">
        <v>136</v>
      </c>
      <c r="H18" s="14">
        <v>75</v>
      </c>
      <c r="I18" s="14">
        <v>51</v>
      </c>
      <c r="J18" s="12">
        <f t="shared" si="2"/>
        <v>579</v>
      </c>
    </row>
    <row r="19" spans="1:10" ht="15.75">
      <c r="A19" s="15" t="s">
        <v>94</v>
      </c>
      <c r="B19" s="14">
        <v>1520</v>
      </c>
      <c r="C19" s="14">
        <v>1139</v>
      </c>
      <c r="D19" s="14">
        <v>1595</v>
      </c>
      <c r="E19" s="14">
        <v>2050</v>
      </c>
      <c r="F19" s="14">
        <v>1112</v>
      </c>
      <c r="G19" s="14">
        <v>1784</v>
      </c>
      <c r="H19" s="14">
        <v>1075</v>
      </c>
      <c r="I19" s="14">
        <v>427</v>
      </c>
      <c r="J19" s="12">
        <f t="shared" si="2"/>
        <v>10702</v>
      </c>
    </row>
    <row r="20" spans="1:10" ht="15.75">
      <c r="A20" s="17" t="s">
        <v>28</v>
      </c>
      <c r="B20" s="18">
        <f>B21+B22+B23</f>
        <v>59402</v>
      </c>
      <c r="C20" s="18">
        <f aca="true" t="shared" si="6" ref="C20:I20">C21+C22+C23</f>
        <v>38594</v>
      </c>
      <c r="D20" s="18">
        <f t="shared" si="6"/>
        <v>55005</v>
      </c>
      <c r="E20" s="18">
        <f t="shared" si="6"/>
        <v>76102</v>
      </c>
      <c r="F20" s="18">
        <f t="shared" si="6"/>
        <v>42971</v>
      </c>
      <c r="G20" s="18">
        <f t="shared" si="6"/>
        <v>94298</v>
      </c>
      <c r="H20" s="18">
        <f t="shared" si="6"/>
        <v>64735</v>
      </c>
      <c r="I20" s="18">
        <f t="shared" si="6"/>
        <v>28653</v>
      </c>
      <c r="J20" s="12">
        <f aca="true" t="shared" si="7" ref="J20:J26">SUM(B20:I20)</f>
        <v>459760</v>
      </c>
    </row>
    <row r="21" spans="1:10" ht="18.75" customHeight="1">
      <c r="A21" s="13" t="s">
        <v>29</v>
      </c>
      <c r="B21" s="14">
        <v>33739</v>
      </c>
      <c r="C21" s="14">
        <v>24626</v>
      </c>
      <c r="D21" s="14">
        <v>33273</v>
      </c>
      <c r="E21" s="14">
        <v>46151</v>
      </c>
      <c r="F21" s="14">
        <v>26606</v>
      </c>
      <c r="G21" s="14">
        <v>54682</v>
      </c>
      <c r="H21" s="14">
        <v>34947</v>
      </c>
      <c r="I21" s="14">
        <v>15965</v>
      </c>
      <c r="J21" s="12">
        <f t="shared" si="7"/>
        <v>269989</v>
      </c>
    </row>
    <row r="22" spans="1:10" ht="18.75" customHeight="1">
      <c r="A22" s="13" t="s">
        <v>30</v>
      </c>
      <c r="B22" s="14">
        <v>21942</v>
      </c>
      <c r="C22" s="14">
        <v>11431</v>
      </c>
      <c r="D22" s="14">
        <v>18419</v>
      </c>
      <c r="E22" s="14">
        <v>24928</v>
      </c>
      <c r="F22" s="14">
        <v>13900</v>
      </c>
      <c r="G22" s="14">
        <v>34174</v>
      </c>
      <c r="H22" s="14">
        <v>26393</v>
      </c>
      <c r="I22" s="14">
        <v>11218</v>
      </c>
      <c r="J22" s="12">
        <f t="shared" si="7"/>
        <v>162405</v>
      </c>
    </row>
    <row r="23" spans="1:10" ht="18.75" customHeight="1">
      <c r="A23" s="13" t="s">
        <v>31</v>
      </c>
      <c r="B23" s="14">
        <v>3721</v>
      </c>
      <c r="C23" s="14">
        <v>2537</v>
      </c>
      <c r="D23" s="14">
        <v>3313</v>
      </c>
      <c r="E23" s="14">
        <v>5023</v>
      </c>
      <c r="F23" s="14">
        <v>2465</v>
      </c>
      <c r="G23" s="14">
        <v>5442</v>
      </c>
      <c r="H23" s="14">
        <v>3395</v>
      </c>
      <c r="I23" s="14">
        <v>1470</v>
      </c>
      <c r="J23" s="12">
        <f t="shared" si="7"/>
        <v>27366</v>
      </c>
    </row>
    <row r="24" spans="1:10" ht="18.75" customHeight="1">
      <c r="A24" s="17" t="s">
        <v>32</v>
      </c>
      <c r="B24" s="14">
        <f>B25+B26</f>
        <v>24224</v>
      </c>
      <c r="C24" s="14">
        <f aca="true" t="shared" si="8" ref="C24:I24">C25+C26</f>
        <v>18667</v>
      </c>
      <c r="D24" s="14">
        <f t="shared" si="8"/>
        <v>31027</v>
      </c>
      <c r="E24" s="14">
        <f t="shared" si="8"/>
        <v>42734</v>
      </c>
      <c r="F24" s="14">
        <f t="shared" si="8"/>
        <v>21620</v>
      </c>
      <c r="G24" s="14">
        <f t="shared" si="8"/>
        <v>33746</v>
      </c>
      <c r="H24" s="14">
        <f t="shared" si="8"/>
        <v>15488</v>
      </c>
      <c r="I24" s="14">
        <f t="shared" si="8"/>
        <v>6567</v>
      </c>
      <c r="J24" s="12">
        <f t="shared" si="7"/>
        <v>194073</v>
      </c>
    </row>
    <row r="25" spans="1:10" ht="18.75" customHeight="1">
      <c r="A25" s="13" t="s">
        <v>33</v>
      </c>
      <c r="B25" s="14">
        <v>15503</v>
      </c>
      <c r="C25" s="14">
        <v>11947</v>
      </c>
      <c r="D25" s="14">
        <v>19857</v>
      </c>
      <c r="E25" s="14">
        <v>27350</v>
      </c>
      <c r="F25" s="14">
        <v>13837</v>
      </c>
      <c r="G25" s="14">
        <v>21597</v>
      </c>
      <c r="H25" s="14">
        <v>9912</v>
      </c>
      <c r="I25" s="14">
        <v>4203</v>
      </c>
      <c r="J25" s="12">
        <f t="shared" si="7"/>
        <v>124206</v>
      </c>
    </row>
    <row r="26" spans="1:10" ht="18.75" customHeight="1">
      <c r="A26" s="13" t="s">
        <v>34</v>
      </c>
      <c r="B26" s="14">
        <v>8721</v>
      </c>
      <c r="C26" s="14">
        <v>6720</v>
      </c>
      <c r="D26" s="14">
        <v>11170</v>
      </c>
      <c r="E26" s="14">
        <v>15384</v>
      </c>
      <c r="F26" s="14">
        <v>7783</v>
      </c>
      <c r="G26" s="14">
        <v>12149</v>
      </c>
      <c r="H26" s="14">
        <v>5576</v>
      </c>
      <c r="I26" s="14">
        <v>2364</v>
      </c>
      <c r="J26" s="12">
        <f t="shared" si="7"/>
        <v>69867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0.9545749389815948</v>
      </c>
      <c r="C32" s="23">
        <f aca="true" t="shared" si="9" ref="C32:I32">(((+C$8+C$20)*C$29)+(C$24*C$30))/C$7</f>
        <v>0.9517180279272953</v>
      </c>
      <c r="D32" s="23">
        <f t="shared" si="9"/>
        <v>0.9677480711831191</v>
      </c>
      <c r="E32" s="23">
        <f t="shared" si="9"/>
        <v>0.9585163338729987</v>
      </c>
      <c r="F32" s="23">
        <f t="shared" si="9"/>
        <v>0.9599523461501148</v>
      </c>
      <c r="G32" s="23">
        <f t="shared" si="9"/>
        <v>0.9648145863631609</v>
      </c>
      <c r="H32" s="23">
        <f t="shared" si="9"/>
        <v>0.9114777454171663</v>
      </c>
      <c r="I32" s="23">
        <f t="shared" si="9"/>
        <v>0.9794218029420675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1.493337034542807</v>
      </c>
      <c r="C35" s="26">
        <f aca="true" t="shared" si="10" ref="C35:I35">C32*C34</f>
        <v>1.4639326705577658</v>
      </c>
      <c r="D35" s="26">
        <f t="shared" si="10"/>
        <v>1.503880502618567</v>
      </c>
      <c r="E35" s="26">
        <f t="shared" si="10"/>
        <v>1.4887675697715415</v>
      </c>
      <c r="F35" s="26">
        <f t="shared" si="10"/>
        <v>1.4510639664405136</v>
      </c>
      <c r="G35" s="26">
        <f t="shared" si="10"/>
        <v>1.5286522306337922</v>
      </c>
      <c r="H35" s="26">
        <f t="shared" si="10"/>
        <v>1.6548789945794073</v>
      </c>
      <c r="I35" s="26">
        <f t="shared" si="10"/>
        <v>1.8809795725502407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285116.87</v>
      </c>
      <c r="C41" s="29">
        <f aca="true" t="shared" si="13" ref="C41:I41">+C42+C43</f>
        <v>206427.68</v>
      </c>
      <c r="D41" s="29">
        <f t="shared" si="13"/>
        <v>333044.86</v>
      </c>
      <c r="E41" s="29">
        <f t="shared" si="13"/>
        <v>413802.95</v>
      </c>
      <c r="F41" s="29">
        <f t="shared" si="13"/>
        <v>224356.26</v>
      </c>
      <c r="G41" s="29">
        <f t="shared" si="13"/>
        <v>453029.85</v>
      </c>
      <c r="H41" s="29">
        <f t="shared" si="13"/>
        <v>289785.86</v>
      </c>
      <c r="I41" s="29">
        <f t="shared" si="13"/>
        <v>167634.78</v>
      </c>
      <c r="J41" s="29">
        <f t="shared" si="12"/>
        <v>2373199.1099999994</v>
      </c>
      <c r="L41" s="43"/>
      <c r="M41" s="43"/>
    </row>
    <row r="42" spans="1:10" ht="15.75">
      <c r="A42" s="17" t="s">
        <v>72</v>
      </c>
      <c r="B42" s="30">
        <f>ROUND(+B7*B35,2)</f>
        <v>285116.87</v>
      </c>
      <c r="C42" s="30">
        <f aca="true" t="shared" si="14" ref="C42:I42">ROUND(+C7*C35,2)</f>
        <v>206427.68</v>
      </c>
      <c r="D42" s="30">
        <f t="shared" si="14"/>
        <v>333044.86</v>
      </c>
      <c r="E42" s="30">
        <f t="shared" si="14"/>
        <v>413802.95</v>
      </c>
      <c r="F42" s="30">
        <f t="shared" si="14"/>
        <v>224356.26</v>
      </c>
      <c r="G42" s="30">
        <f t="shared" si="14"/>
        <v>453029.85</v>
      </c>
      <c r="H42" s="30">
        <f t="shared" si="14"/>
        <v>289785.86</v>
      </c>
      <c r="I42" s="30">
        <f t="shared" si="14"/>
        <v>167634.78</v>
      </c>
      <c r="J42" s="30">
        <f>SUM(B42:I42)</f>
        <v>2373199.1099999994</v>
      </c>
    </row>
    <row r="43" spans="1:10" ht="15.75">
      <c r="A43" s="17" t="s">
        <v>41</v>
      </c>
      <c r="B43" s="56">
        <f>+B37</f>
        <v>0</v>
      </c>
      <c r="C43" s="56">
        <f aca="true" t="shared" si="15" ref="C43:I43">+C37</f>
        <v>0</v>
      </c>
      <c r="D43" s="56">
        <f t="shared" si="15"/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6">
        <f t="shared" si="15"/>
        <v>0</v>
      </c>
      <c r="J43" s="56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-57717</v>
      </c>
      <c r="C45" s="31">
        <f t="shared" si="16"/>
        <v>-56622</v>
      </c>
      <c r="D45" s="31">
        <f t="shared" si="16"/>
        <v>-67662</v>
      </c>
      <c r="E45" s="31">
        <f t="shared" si="16"/>
        <v>-76392</v>
      </c>
      <c r="F45" s="31">
        <f t="shared" si="16"/>
        <v>-57810</v>
      </c>
      <c r="G45" s="31">
        <f t="shared" si="16"/>
        <v>-78729</v>
      </c>
      <c r="H45" s="31">
        <f t="shared" si="16"/>
        <v>-41712</v>
      </c>
      <c r="I45" s="31">
        <f t="shared" si="16"/>
        <v>-31113</v>
      </c>
      <c r="J45" s="31">
        <f t="shared" si="16"/>
        <v>-467757</v>
      </c>
      <c r="L45" s="43"/>
    </row>
    <row r="46" spans="1:12" ht="15.75">
      <c r="A46" s="17" t="s">
        <v>42</v>
      </c>
      <c r="B46" s="32">
        <f>B47+B48</f>
        <v>-57717</v>
      </c>
      <c r="C46" s="32">
        <f aca="true" t="shared" si="17" ref="C46:I46">C47+C48</f>
        <v>-56622</v>
      </c>
      <c r="D46" s="32">
        <f t="shared" si="17"/>
        <v>-67662</v>
      </c>
      <c r="E46" s="32">
        <f t="shared" si="17"/>
        <v>-76392</v>
      </c>
      <c r="F46" s="32">
        <f t="shared" si="17"/>
        <v>-57810</v>
      </c>
      <c r="G46" s="32">
        <f t="shared" si="17"/>
        <v>-78729</v>
      </c>
      <c r="H46" s="32">
        <f t="shared" si="17"/>
        <v>-41712</v>
      </c>
      <c r="I46" s="32">
        <f t="shared" si="17"/>
        <v>-31113</v>
      </c>
      <c r="J46" s="31">
        <f t="shared" si="12"/>
        <v>-467757</v>
      </c>
      <c r="L46" s="43"/>
    </row>
    <row r="47" spans="1:12" ht="15.75">
      <c r="A47" s="13" t="s">
        <v>67</v>
      </c>
      <c r="B47" s="20">
        <f aca="true" t="shared" si="18" ref="B47:I47">ROUND(-B9*$D$3,2)</f>
        <v>-57717</v>
      </c>
      <c r="C47" s="20">
        <f t="shared" si="18"/>
        <v>-56622</v>
      </c>
      <c r="D47" s="20">
        <f t="shared" si="18"/>
        <v>-67662</v>
      </c>
      <c r="E47" s="20">
        <f t="shared" si="18"/>
        <v>-76392</v>
      </c>
      <c r="F47" s="20">
        <f t="shared" si="18"/>
        <v>-57810</v>
      </c>
      <c r="G47" s="20">
        <f t="shared" si="18"/>
        <v>-78729</v>
      </c>
      <c r="H47" s="20">
        <f t="shared" si="18"/>
        <v>-41712</v>
      </c>
      <c r="I47" s="20">
        <f t="shared" si="18"/>
        <v>-31113</v>
      </c>
      <c r="J47" s="56">
        <f t="shared" si="12"/>
        <v>-467757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6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42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6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6"/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227399.87</v>
      </c>
      <c r="C57" s="35">
        <f t="shared" si="21"/>
        <v>149805.68</v>
      </c>
      <c r="D57" s="35">
        <f t="shared" si="21"/>
        <v>265382.86</v>
      </c>
      <c r="E57" s="35">
        <f t="shared" si="21"/>
        <v>337410.95</v>
      </c>
      <c r="F57" s="35">
        <f t="shared" si="21"/>
        <v>166546.26</v>
      </c>
      <c r="G57" s="35">
        <f t="shared" si="21"/>
        <v>374300.85</v>
      </c>
      <c r="H57" s="35">
        <f t="shared" si="21"/>
        <v>248073.86</v>
      </c>
      <c r="I57" s="35">
        <f t="shared" si="21"/>
        <v>136521.78</v>
      </c>
      <c r="J57" s="35">
        <f>SUM(B57:I57)</f>
        <v>1905442.1099999996</v>
      </c>
      <c r="L57" s="43"/>
    </row>
    <row r="58" spans="1:12" ht="15.75">
      <c r="A58" s="41"/>
      <c r="B58" s="58"/>
      <c r="C58" s="58"/>
      <c r="D58" s="58"/>
      <c r="E58" s="58"/>
      <c r="F58" s="58"/>
      <c r="G58" s="58"/>
      <c r="H58" s="58"/>
      <c r="I58" s="58"/>
      <c r="J58" s="59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1905442.09</v>
      </c>
      <c r="L60" s="43"/>
    </row>
    <row r="61" spans="1:10" ht="17.25" customHeight="1">
      <c r="A61" s="17" t="s">
        <v>46</v>
      </c>
      <c r="B61" s="45">
        <v>43764.59</v>
      </c>
      <c r="C61" s="45">
        <v>38369.06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82133.65</v>
      </c>
    </row>
    <row r="62" spans="1:10" ht="17.25" customHeight="1">
      <c r="A62" s="17" t="s">
        <v>52</v>
      </c>
      <c r="B62" s="45">
        <v>183635.28</v>
      </c>
      <c r="C62" s="45">
        <v>111436.63</v>
      </c>
      <c r="D62" s="44">
        <v>0</v>
      </c>
      <c r="E62" s="45">
        <v>151440.16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446512.07000000007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99333.67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99333.67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106984.26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106984.26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40082.09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40082.09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18982.84</v>
      </c>
      <c r="E66" s="44">
        <v>0</v>
      </c>
      <c r="F66" s="45">
        <v>23755.83</v>
      </c>
      <c r="G66" s="44">
        <v>0</v>
      </c>
      <c r="H66" s="44">
        <v>0</v>
      </c>
      <c r="I66" s="44">
        <v>0</v>
      </c>
      <c r="J66" s="35">
        <f t="shared" si="22"/>
        <v>42738.67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106018.41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106018.41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67485.9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67485.9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12466.47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12466.47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142790.42</v>
      </c>
      <c r="G70" s="44">
        <v>0</v>
      </c>
      <c r="H70" s="44">
        <v>0</v>
      </c>
      <c r="I70" s="44">
        <v>0</v>
      </c>
      <c r="J70" s="35">
        <f t="shared" si="22"/>
        <v>142790.42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214241.96</v>
      </c>
      <c r="H71" s="45">
        <v>248073.86</v>
      </c>
      <c r="I71" s="44">
        <v>0</v>
      </c>
      <c r="J71" s="32">
        <f t="shared" si="22"/>
        <v>462315.81999999995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160058.88</v>
      </c>
      <c r="H72" s="44">
        <v>0</v>
      </c>
      <c r="I72" s="44">
        <v>0</v>
      </c>
      <c r="J72" s="35">
        <f t="shared" si="22"/>
        <v>160058.88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47452.47</v>
      </c>
      <c r="J73" s="32">
        <f t="shared" si="22"/>
        <v>47452.47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89069.31</v>
      </c>
      <c r="J74" s="35">
        <f t="shared" si="22"/>
        <v>89069.31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0"/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4">
        <v>1.585634696956757</v>
      </c>
      <c r="C79" s="54">
        <v>1.5536683875752304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5"/>
    </row>
    <row r="80" spans="1:10" ht="15.75">
      <c r="A80" s="17" t="s">
        <v>74</v>
      </c>
      <c r="B80" s="54">
        <v>1.4725272947836636</v>
      </c>
      <c r="C80" s="54">
        <v>1.4342390750353942</v>
      </c>
      <c r="D80" s="54"/>
      <c r="E80" s="54">
        <v>1.5194108388422223</v>
      </c>
      <c r="F80" s="54">
        <v>0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75</v>
      </c>
      <c r="B81" s="54">
        <v>0</v>
      </c>
      <c r="C81" s="54">
        <v>0</v>
      </c>
      <c r="D81" s="24">
        <v>1.4088082615169426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32"/>
    </row>
    <row r="82" spans="1:10" ht="15.75">
      <c r="A82" s="17" t="s">
        <v>76</v>
      </c>
      <c r="B82" s="54">
        <v>0</v>
      </c>
      <c r="C82" s="54">
        <v>0</v>
      </c>
      <c r="D82" s="54">
        <v>1.4776834988658638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77</v>
      </c>
      <c r="B83" s="54">
        <v>0</v>
      </c>
      <c r="C83" s="54">
        <v>0</v>
      </c>
      <c r="D83" s="54">
        <v>1.8207944120893762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78</v>
      </c>
      <c r="B84" s="54">
        <v>0</v>
      </c>
      <c r="C84" s="54">
        <v>0</v>
      </c>
      <c r="D84" s="54">
        <v>1.6617994400610843</v>
      </c>
      <c r="E84" s="54">
        <v>0</v>
      </c>
      <c r="F84" s="54">
        <v>1.5112253243090807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79</v>
      </c>
      <c r="B85" s="54">
        <v>0</v>
      </c>
      <c r="C85" s="54">
        <v>0</v>
      </c>
      <c r="D85" s="54">
        <v>0</v>
      </c>
      <c r="E85" s="54">
        <v>1.4677633536025199</v>
      </c>
      <c r="F85" s="54"/>
      <c r="G85" s="54">
        <v>0</v>
      </c>
      <c r="H85" s="54">
        <v>0</v>
      </c>
      <c r="I85" s="54">
        <v>0</v>
      </c>
      <c r="J85" s="35"/>
    </row>
    <row r="86" spans="1:10" ht="15.75">
      <c r="A86" s="17" t="s">
        <v>80</v>
      </c>
      <c r="B86" s="54">
        <v>0</v>
      </c>
      <c r="C86" s="54">
        <v>0</v>
      </c>
      <c r="D86" s="54">
        <v>0</v>
      </c>
      <c r="E86" s="54">
        <v>1.4637016843891608</v>
      </c>
      <c r="F86" s="54">
        <v>0</v>
      </c>
      <c r="G86" s="54">
        <v>0</v>
      </c>
      <c r="H86" s="54">
        <v>0</v>
      </c>
      <c r="I86" s="54">
        <v>0</v>
      </c>
      <c r="J86" s="35"/>
    </row>
    <row r="87" spans="1:10" ht="15.75">
      <c r="A87" s="17" t="s">
        <v>81</v>
      </c>
      <c r="B87" s="54">
        <v>0</v>
      </c>
      <c r="C87" s="54">
        <v>0</v>
      </c>
      <c r="D87" s="54">
        <v>0</v>
      </c>
      <c r="E87" s="24">
        <v>1.451289268901912</v>
      </c>
      <c r="F87" s="54">
        <v>0</v>
      </c>
      <c r="G87" s="54">
        <v>0</v>
      </c>
      <c r="H87" s="54">
        <v>0</v>
      </c>
      <c r="I87" s="54">
        <v>0</v>
      </c>
      <c r="J87" s="32"/>
    </row>
    <row r="88" spans="1:10" ht="15.75">
      <c r="A88" s="17" t="s">
        <v>82</v>
      </c>
      <c r="B88" s="54">
        <v>0</v>
      </c>
      <c r="C88" s="54">
        <v>0</v>
      </c>
      <c r="D88" s="54">
        <v>0</v>
      </c>
      <c r="E88" s="54">
        <v>0</v>
      </c>
      <c r="F88" s="54">
        <v>1.44146438776352</v>
      </c>
      <c r="G88" s="54">
        <v>0</v>
      </c>
      <c r="H88" s="54">
        <v>0</v>
      </c>
      <c r="I88" s="54">
        <v>0</v>
      </c>
      <c r="J88" s="35"/>
    </row>
    <row r="89" spans="1:10" ht="15.75">
      <c r="A89" s="17" t="s">
        <v>83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24">
        <v>1.4699831671630197</v>
      </c>
      <c r="H89" s="54">
        <v>1.6548789903489236</v>
      </c>
      <c r="I89" s="54">
        <v>0</v>
      </c>
      <c r="J89" s="32"/>
    </row>
    <row r="90" spans="1:10" ht="15.75">
      <c r="A90" s="17" t="s">
        <v>84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1.6074816730326684</v>
      </c>
      <c r="H90" s="54">
        <v>0</v>
      </c>
      <c r="I90" s="54">
        <v>0</v>
      </c>
      <c r="J90" s="35"/>
    </row>
    <row r="91" spans="1:10" ht="15.75">
      <c r="A91" s="17" t="s">
        <v>85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24">
        <v>1.8395501373626373</v>
      </c>
      <c r="J91" s="32"/>
    </row>
    <row r="92" spans="1:10" ht="15.75">
      <c r="A92" s="41" t="s">
        <v>86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1.904225157210671</v>
      </c>
      <c r="J92" s="39"/>
    </row>
    <row r="93" ht="15.75">
      <c r="A93" s="49" t="s">
        <v>87</v>
      </c>
    </row>
    <row r="96" ht="14.25">
      <c r="B96" s="50"/>
    </row>
    <row r="97" ht="14.25">
      <c r="F97" s="51"/>
    </row>
    <row r="98" ht="14.25"/>
    <row r="99" spans="6:7" ht="14.25">
      <c r="F99" s="52"/>
      <c r="G99" s="53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2014-05-29T18:58:52Z</dcterms:modified>
  <cp:category/>
  <cp:version/>
  <cp:contentType/>
  <cp:contentStatus/>
</cp:coreProperties>
</file>