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<sst xmlns="http://schemas.openxmlformats.org/spreadsheetml/2006/main" count="98" uniqueCount="98">
  <si>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</si>
  <si>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</si>
  <si>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</si>
  <si>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</si>
  <si>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</si>
  <si>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</si>
  <si>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</si>
  <si>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</si>
  <si>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</si>
  <si>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</si>
  <si>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</si>
  <si>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</si>
  <si>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</si>
  <si>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</si>
  <si>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</si>
  <si>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</si>
  <si>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</si>
  <si>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</si>
  <si>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</si>
  <si>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</si>
  <si>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</si>
  <si>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</si>
  <si>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</si>
  <si>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</si>
  <si>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</si>
  <si>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</si>
  <si>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</si>
  <si>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</si>
  <si>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</si>
  <si>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</si>
  <si>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</si>
  <si>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</si>
  <si>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</si>
  <si>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</si>
  <si>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</si>
  <si>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</si>
  <si>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</si>
  <si>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</si>
  <si>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</si>
  <si>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</si>
  <si>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</si>
  <si>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</si>
  <si>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</si>
  <si>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</si>
  <si>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</si>
  <si>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</si>
  <si>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</si>
  <si>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</si>
  <si>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</si>
  <si>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</si>
  <si>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</si>
  <si>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</si>
  <si>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</si>
  <si>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</si>
  <si>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</si>
  <si>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</si>
  <si>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</si>
  <si>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</si>
  <si>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</si>
  <si>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</si>
  <si>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</si>
  <si>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</si>
  <si>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</si>
  <si>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</si>
  <si>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</si>
  <si>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</si>
  <si>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</si>
  <si>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</si>
  <si>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</si>
  <si>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</si>
  <si>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</si>
  <si>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</si>
  <si>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</si>
  <si>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</si>
  <si>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</si>
  <si>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</si>
  <si>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</si>
  <si>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</si>
  <si>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</si>
  <si>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</si>
  <si>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</si>
  <si>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</si>
  <si>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</si>
  <si>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</si>
  <si>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</si>
  <si>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</si>
  <si>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</si>
  <si>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</si>
  <si>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</si>
  <si>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</si>
  <si>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</si>
  <si>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</si>
  <si>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</si>
  <si>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</si>
  <si>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</si>
  <si>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</si>
  <si>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</si>
  <si>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23/05/14 - VENCIMENTO 30/05/14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</si>
</sst>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496538</v>
      </c>
      <c r="C7" s="10">
        <f aca="true" t="shared" si="0" ref="C7:I7">C8+C20+C24</f>
        <v>389325</v>
      </c>
      <c r="D7" s="10">
        <f t="shared" si="0"/>
        <v>568894</v>
      </c>
      <c r="E7" s="10">
        <f t="shared" si="0"/>
        <v>722274</v>
      </c>
      <c r="F7" s="10">
        <f t="shared" si="0"/>
        <v>446411</v>
      </c>
      <c r="G7" s="10">
        <f t="shared" si="0"/>
        <v>708187</v>
      </c>
      <c r="H7" s="10">
        <f t="shared" si="0"/>
        <v>363073</v>
      </c>
      <c r="I7" s="10">
        <f t="shared" si="0"/>
        <v>254191</v>
      </c>
      <c r="J7" s="10">
        <f>+J8+J20+J24</f>
        <v>3948893</v>
      </c>
      <c r="L7" s="42"/>
    </row>
    <row r="8" spans="1:10" ht="15.75">
      <c r="A8" s="11" t="s">
        <v>96</v>
      </c>
      <c r="B8" s="12">
        <f>+B9+B12+B16</f>
        <v>283707</v>
      </c>
      <c r="C8" s="12">
        <f aca="true" t="shared" si="1" ref="C8:I8">+C9+C12+C16</f>
        <v>235789</v>
      </c>
      <c r="D8" s="12">
        <f t="shared" si="1"/>
        <v>368074</v>
      </c>
      <c r="E8" s="12">
        <f t="shared" si="1"/>
        <v>435506</v>
      </c>
      <c r="F8" s="12">
        <f t="shared" si="1"/>
        <v>262357</v>
      </c>
      <c r="G8" s="12">
        <f t="shared" si="1"/>
        <v>424428</v>
      </c>
      <c r="H8" s="12">
        <f t="shared" si="1"/>
        <v>200081</v>
      </c>
      <c r="I8" s="12">
        <f t="shared" si="1"/>
        <v>157815</v>
      </c>
      <c r="J8" s="12">
        <f>SUM(B8:I8)</f>
        <v>2367757</v>
      </c>
    </row>
    <row r="9" spans="1:10" ht="15.75">
      <c r="A9" s="13" t="s">
        <v>22</v>
      </c>
      <c r="B9" s="14">
        <v>32934</v>
      </c>
      <c r="C9" s="14">
        <v>33295</v>
      </c>
      <c r="D9" s="14">
        <v>35673</v>
      </c>
      <c r="E9" s="14">
        <v>41379</v>
      </c>
      <c r="F9" s="14">
        <v>35902</v>
      </c>
      <c r="G9" s="14">
        <v>42125</v>
      </c>
      <c r="H9" s="14">
        <v>18350</v>
      </c>
      <c r="I9" s="14">
        <v>22331</v>
      </c>
      <c r="J9" s="12">
        <f aca="true" t="shared" si="2" ref="J9:J19">SUM(B9:I9)</f>
        <v>261989</v>
      </c>
    </row>
    <row r="10" spans="1:10" ht="15.75">
      <c r="A10" s="15" t="s">
        <v>23</v>
      </c>
      <c r="B10" s="14">
        <f>+B9-B11</f>
        <v>32934</v>
      </c>
      <c r="C10" s="14">
        <f aca="true" t="shared" si="3" ref="C10:I10">+C9-C11</f>
        <v>33295</v>
      </c>
      <c r="D10" s="14">
        <f t="shared" si="3"/>
        <v>35673</v>
      </c>
      <c r="E10" s="14">
        <f t="shared" si="3"/>
        <v>41379</v>
      </c>
      <c r="F10" s="14">
        <f t="shared" si="3"/>
        <v>35902</v>
      </c>
      <c r="G10" s="14">
        <f t="shared" si="3"/>
        <v>42125</v>
      </c>
      <c r="H10" s="14">
        <f t="shared" si="3"/>
        <v>18350</v>
      </c>
      <c r="I10" s="14">
        <f t="shared" si="3"/>
        <v>22331</v>
      </c>
      <c r="J10" s="12">
        <f t="shared" si="2"/>
        <v>261989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243972</v>
      </c>
      <c r="C12" s="14">
        <f aca="true" t="shared" si="4" ref="C12:I12">C13+C14+C15</f>
        <v>196873</v>
      </c>
      <c r="D12" s="14">
        <f t="shared" si="4"/>
        <v>325245</v>
      </c>
      <c r="E12" s="14">
        <f t="shared" si="4"/>
        <v>383555</v>
      </c>
      <c r="F12" s="14">
        <f t="shared" si="4"/>
        <v>220244</v>
      </c>
      <c r="G12" s="14">
        <f t="shared" si="4"/>
        <v>373875</v>
      </c>
      <c r="H12" s="14">
        <f t="shared" si="4"/>
        <v>177510</v>
      </c>
      <c r="I12" s="14">
        <f t="shared" si="4"/>
        <v>132997</v>
      </c>
      <c r="J12" s="12">
        <f t="shared" si="2"/>
        <v>2054271</v>
      </c>
    </row>
    <row r="13" spans="1:10" ht="15.75">
      <c r="A13" s="15" t="s">
        <v>25</v>
      </c>
      <c r="B13" s="14">
        <v>112038</v>
      </c>
      <c r="C13" s="14">
        <v>92340</v>
      </c>
      <c r="D13" s="14">
        <v>151282</v>
      </c>
      <c r="E13" s="14">
        <v>179730</v>
      </c>
      <c r="F13" s="14">
        <v>106688</v>
      </c>
      <c r="G13" s="14">
        <v>178042</v>
      </c>
      <c r="H13" s="14">
        <v>83351</v>
      </c>
      <c r="I13" s="14">
        <v>62540</v>
      </c>
      <c r="J13" s="12">
        <f t="shared" si="2"/>
        <v>966011</v>
      </c>
    </row>
    <row r="14" spans="1:10" ht="15.75">
      <c r="A14" s="15" t="s">
        <v>26</v>
      </c>
      <c r="B14" s="14">
        <v>106059</v>
      </c>
      <c r="C14" s="14">
        <v>80470</v>
      </c>
      <c r="D14" s="14">
        <v>141729</v>
      </c>
      <c r="E14" s="14">
        <v>160994</v>
      </c>
      <c r="F14" s="14">
        <v>89609</v>
      </c>
      <c r="G14" s="14">
        <v>160119</v>
      </c>
      <c r="H14" s="14">
        <v>76366</v>
      </c>
      <c r="I14" s="14">
        <v>59133</v>
      </c>
      <c r="J14" s="12">
        <f t="shared" si="2"/>
        <v>874479</v>
      </c>
    </row>
    <row r="15" spans="1:10" ht="15.75">
      <c r="A15" s="15" t="s">
        <v>27</v>
      </c>
      <c r="B15" s="14">
        <v>25875</v>
      </c>
      <c r="C15" s="14">
        <v>24063</v>
      </c>
      <c r="D15" s="14">
        <v>32234</v>
      </c>
      <c r="E15" s="14">
        <v>42831</v>
      </c>
      <c r="F15" s="14">
        <v>23947</v>
      </c>
      <c r="G15" s="14">
        <v>35714</v>
      </c>
      <c r="H15" s="14">
        <v>17793</v>
      </c>
      <c r="I15" s="14">
        <v>11324</v>
      </c>
      <c r="J15" s="12">
        <f t="shared" si="2"/>
        <v>213781</v>
      </c>
    </row>
    <row r="16" spans="1:10" ht="15.75">
      <c r="A16" s="16" t="s">
        <v>95</v>
      </c>
      <c r="B16" s="14">
        <f>B17+B18+B19</f>
        <v>6801</v>
      </c>
      <c r="C16" s="14">
        <f aca="true" t="shared" si="5" ref="C16:I16">C17+C18+C19</f>
        <v>5621</v>
      </c>
      <c r="D16" s="14">
        <f t="shared" si="5"/>
        <v>7156</v>
      </c>
      <c r="E16" s="14">
        <f t="shared" si="5"/>
        <v>10572</v>
      </c>
      <c r="F16" s="14">
        <f t="shared" si="5"/>
        <v>6211</v>
      </c>
      <c r="G16" s="14">
        <f t="shared" si="5"/>
        <v>8428</v>
      </c>
      <c r="H16" s="14">
        <f t="shared" si="5"/>
        <v>4221</v>
      </c>
      <c r="I16" s="14">
        <f t="shared" si="5"/>
        <v>2487</v>
      </c>
      <c r="J16" s="12">
        <f t="shared" si="2"/>
        <v>51497</v>
      </c>
    </row>
    <row r="17" spans="1:10" ht="15.75">
      <c r="A17" s="15" t="s">
        <v>92</v>
      </c>
      <c r="B17" s="14">
        <v>2411</v>
      </c>
      <c r="C17" s="14">
        <v>2050</v>
      </c>
      <c r="D17" s="14">
        <v>2508</v>
      </c>
      <c r="E17" s="14">
        <v>3851</v>
      </c>
      <c r="F17" s="14">
        <v>2437</v>
      </c>
      <c r="G17" s="14">
        <v>3461</v>
      </c>
      <c r="H17" s="14">
        <v>1824</v>
      </c>
      <c r="I17" s="14">
        <v>1103</v>
      </c>
      <c r="J17" s="12">
        <f t="shared" si="2"/>
        <v>19645</v>
      </c>
    </row>
    <row r="18" spans="1:10" ht="15.75">
      <c r="A18" s="15" t="s">
        <v>93</v>
      </c>
      <c r="B18" s="14">
        <v>125</v>
      </c>
      <c r="C18" s="14">
        <v>113</v>
      </c>
      <c r="D18" s="14">
        <v>173</v>
      </c>
      <c r="E18" s="14">
        <v>219</v>
      </c>
      <c r="F18" s="14">
        <v>190</v>
      </c>
      <c r="G18" s="14">
        <v>262</v>
      </c>
      <c r="H18" s="14">
        <v>115</v>
      </c>
      <c r="I18" s="14">
        <v>67</v>
      </c>
      <c r="J18" s="12">
        <f t="shared" si="2"/>
        <v>1264</v>
      </c>
    </row>
    <row r="19" spans="1:10" ht="15.75">
      <c r="A19" s="15" t="s">
        <v>94</v>
      </c>
      <c r="B19" s="14">
        <v>4265</v>
      </c>
      <c r="C19" s="14">
        <v>3458</v>
      </c>
      <c r="D19" s="14">
        <v>4475</v>
      </c>
      <c r="E19" s="14">
        <v>6502</v>
      </c>
      <c r="F19" s="14">
        <v>3584</v>
      </c>
      <c r="G19" s="14">
        <v>4705</v>
      </c>
      <c r="H19" s="14">
        <v>2282</v>
      </c>
      <c r="I19" s="14">
        <v>1317</v>
      </c>
      <c r="J19" s="12">
        <f t="shared" si="2"/>
        <v>30588</v>
      </c>
    </row>
    <row r="20" spans="1:10" ht="15.75">
      <c r="A20" s="17" t="s">
        <v>28</v>
      </c>
      <c r="B20" s="18">
        <f>B21+B22+B23</f>
        <v>161193</v>
      </c>
      <c r="C20" s="18">
        <f aca="true" t="shared" si="6" ref="C20:I20">C21+C22+C23</f>
        <v>109475</v>
      </c>
      <c r="D20" s="18">
        <f t="shared" si="6"/>
        <v>134686</v>
      </c>
      <c r="E20" s="18">
        <f t="shared" si="6"/>
        <v>196523</v>
      </c>
      <c r="F20" s="18">
        <f t="shared" si="6"/>
        <v>133240</v>
      </c>
      <c r="G20" s="18">
        <f t="shared" si="6"/>
        <v>215965</v>
      </c>
      <c r="H20" s="18">
        <f t="shared" si="6"/>
        <v>133583</v>
      </c>
      <c r="I20" s="18">
        <f t="shared" si="6"/>
        <v>81298</v>
      </c>
      <c r="J20" s="12">
        <f aca="true" t="shared" si="7" ref="J20:J26">SUM(B20:I20)</f>
        <v>1165963</v>
      </c>
    </row>
    <row r="21" spans="1:10" ht="18.75" customHeight="1">
      <c r="A21" s="13" t="s">
        <v>29</v>
      </c>
      <c r="B21" s="14">
        <v>84312</v>
      </c>
      <c r="C21" s="14">
        <v>61422</v>
      </c>
      <c r="D21" s="14">
        <v>78284</v>
      </c>
      <c r="E21" s="14">
        <v>111799</v>
      </c>
      <c r="F21" s="14">
        <v>75884</v>
      </c>
      <c r="G21" s="14">
        <v>120784</v>
      </c>
      <c r="H21" s="14">
        <v>72071</v>
      </c>
      <c r="I21" s="14">
        <v>43581</v>
      </c>
      <c r="J21" s="12">
        <f t="shared" si="7"/>
        <v>648137</v>
      </c>
    </row>
    <row r="22" spans="1:10" ht="18.75" customHeight="1">
      <c r="A22" s="13" t="s">
        <v>30</v>
      </c>
      <c r="B22" s="14">
        <v>62392</v>
      </c>
      <c r="C22" s="14">
        <v>37106</v>
      </c>
      <c r="D22" s="14">
        <v>43920</v>
      </c>
      <c r="E22" s="14">
        <v>65226</v>
      </c>
      <c r="F22" s="14">
        <v>46002</v>
      </c>
      <c r="G22" s="14">
        <v>77410</v>
      </c>
      <c r="H22" s="14">
        <v>50974</v>
      </c>
      <c r="I22" s="14">
        <v>32088</v>
      </c>
      <c r="J22" s="12">
        <f t="shared" si="7"/>
        <v>415118</v>
      </c>
    </row>
    <row r="23" spans="1:10" ht="18.75" customHeight="1">
      <c r="A23" s="13" t="s">
        <v>31</v>
      </c>
      <c r="B23" s="14">
        <v>14489</v>
      </c>
      <c r="C23" s="14">
        <v>10947</v>
      </c>
      <c r="D23" s="14">
        <v>12482</v>
      </c>
      <c r="E23" s="14">
        <v>19498</v>
      </c>
      <c r="F23" s="14">
        <v>11354</v>
      </c>
      <c r="G23" s="14">
        <v>17771</v>
      </c>
      <c r="H23" s="14">
        <v>10538</v>
      </c>
      <c r="I23" s="14">
        <v>5629</v>
      </c>
      <c r="J23" s="12">
        <f t="shared" si="7"/>
        <v>102708</v>
      </c>
    </row>
    <row r="24" spans="1:10" ht="18.75" customHeight="1">
      <c r="A24" s="17" t="s">
        <v>32</v>
      </c>
      <c r="B24" s="14">
        <f>B25+B26</f>
        <v>51638</v>
      </c>
      <c r="C24" s="14">
        <f aca="true" t="shared" si="8" ref="C24:I24">C25+C26</f>
        <v>44061</v>
      </c>
      <c r="D24" s="14">
        <f t="shared" si="8"/>
        <v>66134</v>
      </c>
      <c r="E24" s="14">
        <f t="shared" si="8"/>
        <v>90245</v>
      </c>
      <c r="F24" s="14">
        <f t="shared" si="8"/>
        <v>50814</v>
      </c>
      <c r="G24" s="14">
        <f t="shared" si="8"/>
        <v>67794</v>
      </c>
      <c r="H24" s="14">
        <f t="shared" si="8"/>
        <v>29409</v>
      </c>
      <c r="I24" s="14">
        <f t="shared" si="8"/>
        <v>15078</v>
      </c>
      <c r="J24" s="12">
        <f t="shared" si="7"/>
        <v>415173</v>
      </c>
    </row>
    <row r="25" spans="1:10" ht="18.75" customHeight="1">
      <c r="A25" s="13" t="s">
        <v>33</v>
      </c>
      <c r="B25" s="14">
        <v>33048</v>
      </c>
      <c r="C25" s="14">
        <v>28199</v>
      </c>
      <c r="D25" s="14">
        <v>42326</v>
      </c>
      <c r="E25" s="14">
        <v>57757</v>
      </c>
      <c r="F25" s="14">
        <v>32521</v>
      </c>
      <c r="G25" s="14">
        <v>43388</v>
      </c>
      <c r="H25" s="14">
        <v>18822</v>
      </c>
      <c r="I25" s="14">
        <v>9650</v>
      </c>
      <c r="J25" s="12">
        <f t="shared" si="7"/>
        <v>265711</v>
      </c>
    </row>
    <row r="26" spans="1:10" ht="18.75" customHeight="1">
      <c r="A26" s="13" t="s">
        <v>34</v>
      </c>
      <c r="B26" s="14">
        <v>18590</v>
      </c>
      <c r="C26" s="14">
        <v>15862</v>
      </c>
      <c r="D26" s="14">
        <v>23808</v>
      </c>
      <c r="E26" s="14">
        <v>32488</v>
      </c>
      <c r="F26" s="14">
        <v>18293</v>
      </c>
      <c r="G26" s="14">
        <v>24406</v>
      </c>
      <c r="H26" s="14">
        <v>10587</v>
      </c>
      <c r="I26" s="14">
        <v>5428</v>
      </c>
      <c r="J26" s="12">
        <f t="shared" si="7"/>
        <v>149462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0.9586911072264358</v>
      </c>
      <c r="C32" s="23">
        <f aca="true" t="shared" si="9" ref="C32:I32">(((+C$8+C$20)*C$29)+(C$24*C$30))/C$7</f>
        <v>0.9563876925447891</v>
      </c>
      <c r="D32" s="23">
        <f t="shared" si="9"/>
        <v>0.9732392206632519</v>
      </c>
      <c r="E32" s="23">
        <f t="shared" si="9"/>
        <v>0.9655006779975467</v>
      </c>
      <c r="F32" s="23">
        <f t="shared" si="9"/>
        <v>0.9673997065484498</v>
      </c>
      <c r="G32" s="23">
        <f t="shared" si="9"/>
        <v>0.9704197535396724</v>
      </c>
      <c r="H32" s="23">
        <f t="shared" si="9"/>
        <v>0.9139129216438568</v>
      </c>
      <c r="I32" s="23">
        <f t="shared" si="9"/>
        <v>0.9814650373144603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1.4997763681450362</v>
      </c>
      <c r="C35" s="26">
        <f aca="true" t="shared" si="10" ref="C35:I35">C32*C34</f>
        <v>1.4711155486723946</v>
      </c>
      <c r="D35" s="26">
        <f t="shared" si="10"/>
        <v>1.5124137489106935</v>
      </c>
      <c r="E35" s="26">
        <f t="shared" si="10"/>
        <v>1.4996156530657894</v>
      </c>
      <c r="F35" s="26">
        <f t="shared" si="10"/>
        <v>1.4623213964186368</v>
      </c>
      <c r="G35" s="26">
        <f t="shared" si="10"/>
        <v>1.5375330575082569</v>
      </c>
      <c r="H35" s="26">
        <f t="shared" si="10"/>
        <v>1.6593003005365865</v>
      </c>
      <c r="I35" s="26">
        <f t="shared" si="10"/>
        <v>1.8849036041624212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v>20303.98</v>
      </c>
      <c r="C37" s="21">
        <v>14421.84</v>
      </c>
      <c r="D37" s="21">
        <v>21414</v>
      </c>
      <c r="E37" s="21">
        <v>27269.98</v>
      </c>
      <c r="F37" s="21">
        <v>17602.14</v>
      </c>
      <c r="G37" s="21">
        <v>27307.27</v>
      </c>
      <c r="H37" s="21">
        <v>15541.11</v>
      </c>
      <c r="I37" s="21">
        <v>12946.56</v>
      </c>
      <c r="J37" s="21">
        <f aca="true" t="shared" si="11" ref="J37:J55">SUM(B37:I37)</f>
        <v>156806.88</v>
      </c>
    </row>
    <row r="38" spans="1:10" ht="18.75" customHeight="1">
      <c r="A38" s="17" t="s">
        <v>38</v>
      </c>
      <c r="B38" s="58">
        <v>749</v>
      </c>
      <c r="C38" s="58">
        <v>559</v>
      </c>
      <c r="D38" s="58">
        <v>789</v>
      </c>
      <c r="E38" s="58">
        <v>1035</v>
      </c>
      <c r="F38" s="58">
        <v>614</v>
      </c>
      <c r="G38" s="58">
        <v>1092</v>
      </c>
      <c r="H38" s="58">
        <v>593</v>
      </c>
      <c r="I38" s="58">
        <v>459</v>
      </c>
      <c r="J38" s="58">
        <f t="shared" si="11"/>
        <v>5890</v>
      </c>
    </row>
    <row r="39" spans="1:10" ht="18.75" customHeight="1">
      <c r="A39" s="17" t="s">
        <v>39</v>
      </c>
      <c r="B39" s="21">
        <f>+B37/B38</f>
        <v>27.108117489986647</v>
      </c>
      <c r="C39" s="21">
        <f aca="true" t="shared" si="12" ref="C39:I39">+C37/C38</f>
        <v>25.799355992844365</v>
      </c>
      <c r="D39" s="21">
        <f t="shared" si="12"/>
        <v>27.140684410646386</v>
      </c>
      <c r="E39" s="21">
        <f t="shared" si="12"/>
        <v>26.347806763285025</v>
      </c>
      <c r="F39" s="21">
        <f t="shared" si="12"/>
        <v>28.667980456026058</v>
      </c>
      <c r="G39" s="21">
        <f t="shared" si="12"/>
        <v>25.00665750915751</v>
      </c>
      <c r="H39" s="21">
        <f t="shared" si="12"/>
        <v>26.207605396290052</v>
      </c>
      <c r="I39" s="21">
        <f t="shared" si="12"/>
        <v>28.206013071895423</v>
      </c>
      <c r="J39" s="21">
        <f>+J37/J38</f>
        <v>26.62256027164686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764999.94</v>
      </c>
      <c r="C41" s="29">
        <f aca="true" t="shared" si="13" ref="C41:I41">+C42+C43</f>
        <v>587163.9</v>
      </c>
      <c r="D41" s="29">
        <f t="shared" si="13"/>
        <v>881817.11</v>
      </c>
      <c r="E41" s="29">
        <f t="shared" si="13"/>
        <v>1110403.38</v>
      </c>
      <c r="F41" s="29">
        <f t="shared" si="13"/>
        <v>670398.5</v>
      </c>
      <c r="G41" s="29">
        <f t="shared" si="13"/>
        <v>1116168.19</v>
      </c>
      <c r="H41" s="29">
        <f t="shared" si="13"/>
        <v>617988.25</v>
      </c>
      <c r="I41" s="29">
        <f t="shared" si="13"/>
        <v>492072.09</v>
      </c>
      <c r="J41" s="29">
        <f t="shared" si="11"/>
        <v>6241011.359999999</v>
      </c>
      <c r="L41" s="43"/>
      <c r="M41" s="43"/>
    </row>
    <row r="42" spans="1:10" ht="15.75">
      <c r="A42" s="17" t="s">
        <v>72</v>
      </c>
      <c r="B42" s="30">
        <f>ROUND(+B7*B35,2)</f>
        <v>744695.96</v>
      </c>
      <c r="C42" s="30">
        <f aca="true" t="shared" si="14" ref="C42:I42">ROUND(+C7*C35,2)</f>
        <v>572742.06</v>
      </c>
      <c r="D42" s="30">
        <f t="shared" si="14"/>
        <v>860403.11</v>
      </c>
      <c r="E42" s="30">
        <f t="shared" si="14"/>
        <v>1083133.4</v>
      </c>
      <c r="F42" s="30">
        <f t="shared" si="14"/>
        <v>652796.36</v>
      </c>
      <c r="G42" s="30">
        <f t="shared" si="14"/>
        <v>1088860.92</v>
      </c>
      <c r="H42" s="30">
        <f t="shared" si="14"/>
        <v>602447.14</v>
      </c>
      <c r="I42" s="30">
        <f t="shared" si="14"/>
        <v>479125.53</v>
      </c>
      <c r="J42" s="30">
        <f>SUM(B42:I42)</f>
        <v>6084204.4799999995</v>
      </c>
    </row>
    <row r="43" spans="1:10" ht="15.75">
      <c r="A43" s="17" t="s">
        <v>41</v>
      </c>
      <c r="B43" s="57">
        <f>+B37</f>
        <v>20303.98</v>
      </c>
      <c r="C43" s="57">
        <f aca="true" t="shared" si="15" ref="C43:I43">+C37</f>
        <v>14421.84</v>
      </c>
      <c r="D43" s="57">
        <f t="shared" si="15"/>
        <v>21414</v>
      </c>
      <c r="E43" s="57">
        <f t="shared" si="15"/>
        <v>27269.98</v>
      </c>
      <c r="F43" s="57">
        <f t="shared" si="15"/>
        <v>17602.14</v>
      </c>
      <c r="G43" s="57">
        <f t="shared" si="15"/>
        <v>27307.27</v>
      </c>
      <c r="H43" s="57">
        <f t="shared" si="15"/>
        <v>15541.11</v>
      </c>
      <c r="I43" s="57">
        <f t="shared" si="15"/>
        <v>12946.56</v>
      </c>
      <c r="J43" s="57">
        <f t="shared" si="11"/>
        <v>156806.88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-109242</v>
      </c>
      <c r="C45" s="31">
        <f t="shared" si="16"/>
        <v>-99885</v>
      </c>
      <c r="D45" s="31">
        <f t="shared" si="16"/>
        <v>-146355</v>
      </c>
      <c r="E45" s="31">
        <f t="shared" si="16"/>
        <v>-187089.81</v>
      </c>
      <c r="F45" s="31">
        <f t="shared" si="16"/>
        <v>-107850</v>
      </c>
      <c r="G45" s="31">
        <f t="shared" si="16"/>
        <v>-126735</v>
      </c>
      <c r="H45" s="31">
        <f t="shared" si="16"/>
        <v>-55230</v>
      </c>
      <c r="I45" s="31">
        <f t="shared" si="16"/>
        <v>-72213</v>
      </c>
      <c r="J45" s="31">
        <f t="shared" si="16"/>
        <v>-904599.81</v>
      </c>
      <c r="L45" s="43"/>
    </row>
    <row r="46" spans="1:12" ht="15.75">
      <c r="A46" s="17" t="s">
        <v>42</v>
      </c>
      <c r="B46" s="32">
        <f>B47+B48</f>
        <v>-98802</v>
      </c>
      <c r="C46" s="32">
        <f aca="true" t="shared" si="17" ref="C46:I46">C47+C48</f>
        <v>-99885</v>
      </c>
      <c r="D46" s="32">
        <f t="shared" si="17"/>
        <v>-107019</v>
      </c>
      <c r="E46" s="32">
        <f t="shared" si="17"/>
        <v>-124137</v>
      </c>
      <c r="F46" s="32">
        <f t="shared" si="17"/>
        <v>-107706</v>
      </c>
      <c r="G46" s="32">
        <f t="shared" si="17"/>
        <v>-126375</v>
      </c>
      <c r="H46" s="32">
        <f t="shared" si="17"/>
        <v>-55050</v>
      </c>
      <c r="I46" s="32">
        <f t="shared" si="17"/>
        <v>-66993</v>
      </c>
      <c r="J46" s="31">
        <f t="shared" si="11"/>
        <v>-785967</v>
      </c>
      <c r="L46" s="43"/>
    </row>
    <row r="47" spans="1:12" ht="15.75">
      <c r="A47" s="13" t="s">
        <v>67</v>
      </c>
      <c r="B47" s="20">
        <f aca="true" t="shared" si="18" ref="B47:I47">ROUND(-B9*$D$3,2)</f>
        <v>-98802</v>
      </c>
      <c r="C47" s="20">
        <f t="shared" si="18"/>
        <v>-99885</v>
      </c>
      <c r="D47" s="20">
        <f t="shared" si="18"/>
        <v>-107019</v>
      </c>
      <c r="E47" s="20">
        <f t="shared" si="18"/>
        <v>-124137</v>
      </c>
      <c r="F47" s="20">
        <f t="shared" si="18"/>
        <v>-107706</v>
      </c>
      <c r="G47" s="20">
        <f t="shared" si="18"/>
        <v>-126375</v>
      </c>
      <c r="H47" s="20">
        <f t="shared" si="18"/>
        <v>-55050</v>
      </c>
      <c r="I47" s="20">
        <f t="shared" si="18"/>
        <v>-66993</v>
      </c>
      <c r="J47" s="57">
        <f t="shared" si="11"/>
        <v>-785967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-10440</v>
      </c>
      <c r="C49" s="32">
        <f t="shared" si="20"/>
        <v>0</v>
      </c>
      <c r="D49" s="32">
        <f t="shared" si="20"/>
        <v>-39336</v>
      </c>
      <c r="E49" s="32">
        <f t="shared" si="20"/>
        <v>-62952.81</v>
      </c>
      <c r="F49" s="32">
        <f t="shared" si="20"/>
        <v>-144</v>
      </c>
      <c r="G49" s="32">
        <f t="shared" si="20"/>
        <v>-360</v>
      </c>
      <c r="H49" s="32">
        <f t="shared" si="20"/>
        <v>-180</v>
      </c>
      <c r="I49" s="32">
        <f t="shared" si="20"/>
        <v>-5220</v>
      </c>
      <c r="J49" s="32">
        <f t="shared" si="20"/>
        <v>-118632.81</v>
      </c>
      <c r="L49" s="50"/>
    </row>
    <row r="50" spans="1:12" ht="15.75">
      <c r="A50" s="13" t="s">
        <v>60</v>
      </c>
      <c r="B50" s="27">
        <v>-10440</v>
      </c>
      <c r="C50" s="27">
        <v>0</v>
      </c>
      <c r="D50" s="27">
        <v>-39336</v>
      </c>
      <c r="E50" s="27">
        <v>-62952.81</v>
      </c>
      <c r="F50" s="27">
        <v>-144</v>
      </c>
      <c r="G50" s="27">
        <v>-360</v>
      </c>
      <c r="H50" s="27">
        <v>-180</v>
      </c>
      <c r="I50" s="27">
        <v>-5220</v>
      </c>
      <c r="J50" s="27">
        <f t="shared" si="11"/>
        <v>-118632.81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1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1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1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1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1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655757.94</v>
      </c>
      <c r="C57" s="35">
        <f t="shared" si="21"/>
        <v>487278.9</v>
      </c>
      <c r="D57" s="35">
        <f t="shared" si="21"/>
        <v>735462.11</v>
      </c>
      <c r="E57" s="35">
        <f t="shared" si="21"/>
        <v>923313.5699999998</v>
      </c>
      <c r="F57" s="35">
        <f t="shared" si="21"/>
        <v>562548.5</v>
      </c>
      <c r="G57" s="35">
        <f t="shared" si="21"/>
        <v>989433.19</v>
      </c>
      <c r="H57" s="35">
        <f t="shared" si="21"/>
        <v>562758.25</v>
      </c>
      <c r="I57" s="35">
        <f t="shared" si="21"/>
        <v>419859.09</v>
      </c>
      <c r="J57" s="35">
        <f>SUM(B57:I57)</f>
        <v>5336411.549999999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5336411.54</v>
      </c>
      <c r="L60" s="43"/>
    </row>
    <row r="61" spans="1:10" ht="17.25" customHeight="1">
      <c r="A61" s="17" t="s">
        <v>46</v>
      </c>
      <c r="B61" s="45">
        <v>90800.3</v>
      </c>
      <c r="C61" s="45">
        <v>86071.75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176872.05</v>
      </c>
    </row>
    <row r="62" spans="1:10" ht="17.25" customHeight="1">
      <c r="A62" s="17" t="s">
        <v>52</v>
      </c>
      <c r="B62" s="45">
        <v>298337.04</v>
      </c>
      <c r="C62" s="45">
        <v>240156.49</v>
      </c>
      <c r="D62" s="44">
        <v>0</v>
      </c>
      <c r="E62" s="45">
        <v>38470.28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576963.81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87788.24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87788.24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156560.11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156560.11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27609.11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27609.11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39545.58</v>
      </c>
      <c r="E66" s="44">
        <v>0</v>
      </c>
      <c r="F66" s="45">
        <v>71910.28</v>
      </c>
      <c r="G66" s="44">
        <v>0</v>
      </c>
      <c r="H66" s="44">
        <v>0</v>
      </c>
      <c r="I66" s="44">
        <v>0</v>
      </c>
      <c r="J66" s="35">
        <f t="shared" si="22"/>
        <v>111455.86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102105.98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102105.98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77502.36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77502.36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6438.43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6438.43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163232.18</v>
      </c>
      <c r="G70" s="44">
        <v>0</v>
      </c>
      <c r="H70" s="44">
        <v>0</v>
      </c>
      <c r="I70" s="44">
        <v>0</v>
      </c>
      <c r="J70" s="35">
        <f t="shared" si="22"/>
        <v>163232.18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179777.83</v>
      </c>
      <c r="H71" s="45">
        <v>191709.87</v>
      </c>
      <c r="I71" s="44">
        <v>0</v>
      </c>
      <c r="J71" s="32">
        <f t="shared" si="22"/>
        <v>371487.69999999995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227616.75</v>
      </c>
      <c r="H72" s="44">
        <v>0</v>
      </c>
      <c r="I72" s="44">
        <v>0</v>
      </c>
      <c r="J72" s="35">
        <f t="shared" si="22"/>
        <v>227616.75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92293.93</v>
      </c>
      <c r="J73" s="32">
        <f t="shared" si="22"/>
        <v>92293.93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128792.38</v>
      </c>
      <c r="J74" s="35">
        <f t="shared" si="22"/>
        <v>128792.38</v>
      </c>
    </row>
    <row r="75" spans="1:10" ht="17.25" customHeight="1">
      <c r="A75" s="41" t="s">
        <v>65</v>
      </c>
      <c r="B75" s="39">
        <v>266620.6</v>
      </c>
      <c r="C75" s="39">
        <v>161050.66</v>
      </c>
      <c r="D75" s="39">
        <v>423959.07</v>
      </c>
      <c r="E75" s="39">
        <v>698796.52</v>
      </c>
      <c r="F75" s="39">
        <v>327406.04</v>
      </c>
      <c r="G75" s="39">
        <v>582038.6</v>
      </c>
      <c r="H75" s="39">
        <v>371048.38</v>
      </c>
      <c r="I75" s="39">
        <v>198772.78</v>
      </c>
      <c r="J75" s="39">
        <f>SUM(B75:I75)</f>
        <v>3029692.65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1.591289606239506</v>
      </c>
      <c r="C79" s="55">
        <v>1.562026962414768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1.4788769070537797</v>
      </c>
      <c r="C80" s="55">
        <v>1.4412762480511194</v>
      </c>
      <c r="D80" s="55"/>
      <c r="E80" s="55">
        <v>1.532159844283764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1.4160250217349817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1.4905070969307292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1.7943506995806588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1.6977129521586931</v>
      </c>
      <c r="E84" s="55">
        <v>0</v>
      </c>
      <c r="F84" s="55">
        <v>1.5076457553297167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1.4770768803389125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1.4752033502575697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1.4618645070294374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1.452647401797825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1.478505473150813</v>
      </c>
      <c r="H89" s="55">
        <v>1.659300305999069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1.6170819175421092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1.8433876493512054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1.9090209407476972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2014-05-29T18:56:34Z</dcterms:modified>
  <cp:category/>
  <cp:version/>
  <cp:contentType/>
  <cp:contentStatus/>
</cp:coreProperties>
</file>