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<sst xmlns="http://schemas.openxmlformats.org/spreadsheetml/2006/main" count="98" uniqueCount="98">
  <si>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</si>
  <si>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</si>
  <si>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</si>
  <si>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</si>
  <si>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</si>
  <si>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</si>
  <si>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</si>
  <si>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</si>
  <si>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</si>
  <si>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</si>
  <si>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</si>
  <si>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</si>
  <si>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</si>
  <si>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</si>
  <si>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</si>
  <si>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</si>
  <si>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</si>
  <si>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</si>
  <si>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</si>
  <si>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</si>
  <si>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</si>
  <si>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</si>
  <si>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</si>
  <si>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</si>
  <si>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</si>
  <si>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</si>
  <si>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</si>
  <si>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</si>
  <si>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</si>
  <si>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</si>
  <si>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</si>
  <si>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</si>
  <si>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</si>
  <si>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</si>
  <si>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</si>
  <si>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</si>
  <si>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</si>
  <si>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</si>
  <si>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</si>
  <si>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</si>
  <si>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</si>
  <si>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</si>
  <si>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</si>
  <si>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</si>
  <si>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</si>
  <si>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</si>
  <si>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</si>
  <si>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</si>
  <si>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</si>
  <si>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</si>
  <si>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</si>
  <si>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</si>
  <si>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</si>
  <si>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</si>
  <si>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</si>
  <si>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</si>
  <si>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</si>
  <si>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</si>
  <si>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</si>
  <si>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</si>
  <si>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</si>
  <si>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</si>
  <si>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</si>
  <si>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</si>
  <si>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</si>
  <si>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</si>
  <si>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</si>
  <si>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</si>
  <si>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</si>
  <si>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</si>
  <si>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</si>
  <si>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</si>
  <si>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</si>
  <si>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</si>
  <si>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</si>
  <si>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</si>
  <si>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</si>
  <si>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</si>
  <si>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</si>
  <si>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</si>
  <si>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</si>
  <si>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</si>
  <si>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</si>
  <si>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</si>
  <si>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</si>
  <si>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</si>
  <si>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</si>
  <si>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</si>
  <si>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</si>
  <si>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</si>
  <si>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</si>
  <si>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</si>
  <si>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</si>
  <si>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</si>
  <si>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</si>
  <si>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</si>
  <si>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</si>
  <si>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11/05/14 - VENCIMENTO 16/05/14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</si>
</sst>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235921</v>
      </c>
      <c r="C7" s="10">
        <f aca="true" t="shared" si="0" ref="C7:I7">C8+C20+C24</f>
        <v>159479</v>
      </c>
      <c r="D7" s="10">
        <f t="shared" si="0"/>
        <v>270896</v>
      </c>
      <c r="E7" s="10">
        <f t="shared" si="0"/>
        <v>332728</v>
      </c>
      <c r="F7" s="10">
        <f t="shared" si="0"/>
        <v>183538</v>
      </c>
      <c r="G7" s="10">
        <f t="shared" si="0"/>
        <v>360129</v>
      </c>
      <c r="H7" s="10">
        <f t="shared" si="0"/>
        <v>218895</v>
      </c>
      <c r="I7" s="10">
        <f t="shared" si="0"/>
        <v>107915</v>
      </c>
      <c r="J7" s="10">
        <f>+J8+J20+J24</f>
        <v>1869501</v>
      </c>
      <c r="L7" s="42"/>
    </row>
    <row r="8" spans="1:10" ht="15.75">
      <c r="A8" s="11" t="s">
        <v>96</v>
      </c>
      <c r="B8" s="12">
        <f>+B9+B12+B16</f>
        <v>132907</v>
      </c>
      <c r="C8" s="12">
        <f aca="true" t="shared" si="1" ref="C8:I8">+C9+C12+C16</f>
        <v>94661</v>
      </c>
      <c r="D8" s="12">
        <f t="shared" si="1"/>
        <v>166006</v>
      </c>
      <c r="E8" s="12">
        <f t="shared" si="1"/>
        <v>191958</v>
      </c>
      <c r="F8" s="12">
        <f t="shared" si="1"/>
        <v>107090</v>
      </c>
      <c r="G8" s="12">
        <f t="shared" si="1"/>
        <v>205748</v>
      </c>
      <c r="H8" s="12">
        <f t="shared" si="1"/>
        <v>119326</v>
      </c>
      <c r="I8" s="12">
        <f t="shared" si="1"/>
        <v>66035</v>
      </c>
      <c r="J8" s="12">
        <f>SUM(B8:I8)</f>
        <v>1083731</v>
      </c>
    </row>
    <row r="9" spans="1:10" ht="15.75">
      <c r="A9" s="13" t="s">
        <v>22</v>
      </c>
      <c r="B9" s="14">
        <v>27764</v>
      </c>
      <c r="C9" s="14">
        <v>22817</v>
      </c>
      <c r="D9" s="14">
        <v>32070</v>
      </c>
      <c r="E9" s="14">
        <v>34576</v>
      </c>
      <c r="F9" s="14">
        <v>24893</v>
      </c>
      <c r="G9" s="14">
        <v>35756</v>
      </c>
      <c r="H9" s="14">
        <v>18749</v>
      </c>
      <c r="I9" s="14">
        <v>14389</v>
      </c>
      <c r="J9" s="12">
        <f aca="true" t="shared" si="2" ref="J9:J19">SUM(B9:I9)</f>
        <v>211014</v>
      </c>
    </row>
    <row r="10" spans="1:10" ht="15.75">
      <c r="A10" s="15" t="s">
        <v>23</v>
      </c>
      <c r="B10" s="14">
        <f>+B9-B11</f>
        <v>27764</v>
      </c>
      <c r="C10" s="14">
        <f aca="true" t="shared" si="3" ref="C10:I10">+C9-C11</f>
        <v>22817</v>
      </c>
      <c r="D10" s="14">
        <f t="shared" si="3"/>
        <v>32070</v>
      </c>
      <c r="E10" s="14">
        <f t="shared" si="3"/>
        <v>34576</v>
      </c>
      <c r="F10" s="14">
        <f t="shared" si="3"/>
        <v>24893</v>
      </c>
      <c r="G10" s="14">
        <f t="shared" si="3"/>
        <v>35756</v>
      </c>
      <c r="H10" s="14">
        <f t="shared" si="3"/>
        <v>18749</v>
      </c>
      <c r="I10" s="14">
        <f t="shared" si="3"/>
        <v>14389</v>
      </c>
      <c r="J10" s="12">
        <f t="shared" si="2"/>
        <v>211014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102165</v>
      </c>
      <c r="C12" s="14">
        <f aca="true" t="shared" si="4" ref="C12:I12">C13+C14+C15</f>
        <v>69925</v>
      </c>
      <c r="D12" s="14">
        <f t="shared" si="4"/>
        <v>131048</v>
      </c>
      <c r="E12" s="14">
        <f t="shared" si="4"/>
        <v>153199</v>
      </c>
      <c r="F12" s="14">
        <f t="shared" si="4"/>
        <v>79964</v>
      </c>
      <c r="G12" s="14">
        <f t="shared" si="4"/>
        <v>166235</v>
      </c>
      <c r="H12" s="14">
        <f t="shared" si="4"/>
        <v>98177</v>
      </c>
      <c r="I12" s="14">
        <f t="shared" si="4"/>
        <v>50666</v>
      </c>
      <c r="J12" s="12">
        <f t="shared" si="2"/>
        <v>851379</v>
      </c>
    </row>
    <row r="13" spans="1:10" ht="15.75">
      <c r="A13" s="15" t="s">
        <v>25</v>
      </c>
      <c r="B13" s="14">
        <v>47198</v>
      </c>
      <c r="C13" s="14">
        <v>34257</v>
      </c>
      <c r="D13" s="14">
        <v>62296</v>
      </c>
      <c r="E13" s="14">
        <v>73693</v>
      </c>
      <c r="F13" s="14">
        <v>39025</v>
      </c>
      <c r="G13" s="14">
        <v>79033</v>
      </c>
      <c r="H13" s="14">
        <v>44975</v>
      </c>
      <c r="I13" s="14">
        <v>22682</v>
      </c>
      <c r="J13" s="12">
        <f t="shared" si="2"/>
        <v>403159</v>
      </c>
    </row>
    <row r="14" spans="1:10" ht="15.75">
      <c r="A14" s="15" t="s">
        <v>26</v>
      </c>
      <c r="B14" s="14">
        <v>47296</v>
      </c>
      <c r="C14" s="14">
        <v>29981</v>
      </c>
      <c r="D14" s="14">
        <v>59662</v>
      </c>
      <c r="E14" s="14">
        <v>67998</v>
      </c>
      <c r="F14" s="14">
        <v>35207</v>
      </c>
      <c r="G14" s="14">
        <v>75751</v>
      </c>
      <c r="H14" s="14">
        <v>46898</v>
      </c>
      <c r="I14" s="14">
        <v>25020</v>
      </c>
      <c r="J14" s="12">
        <f t="shared" si="2"/>
        <v>387813</v>
      </c>
    </row>
    <row r="15" spans="1:10" ht="15.75">
      <c r="A15" s="15" t="s">
        <v>27</v>
      </c>
      <c r="B15" s="14">
        <v>7671</v>
      </c>
      <c r="C15" s="14">
        <v>5687</v>
      </c>
      <c r="D15" s="14">
        <v>9090</v>
      </c>
      <c r="E15" s="14">
        <v>11508</v>
      </c>
      <c r="F15" s="14">
        <v>5732</v>
      </c>
      <c r="G15" s="14">
        <v>11451</v>
      </c>
      <c r="H15" s="14">
        <v>6304</v>
      </c>
      <c r="I15" s="14">
        <v>2964</v>
      </c>
      <c r="J15" s="12">
        <f t="shared" si="2"/>
        <v>60407</v>
      </c>
    </row>
    <row r="16" spans="1:10" ht="15.75">
      <c r="A16" s="16" t="s">
        <v>95</v>
      </c>
      <c r="B16" s="14">
        <f>B17+B18+B19</f>
        <v>2978</v>
      </c>
      <c r="C16" s="14">
        <f aca="true" t="shared" si="5" ref="C16:I16">C17+C18+C19</f>
        <v>1919</v>
      </c>
      <c r="D16" s="14">
        <f t="shared" si="5"/>
        <v>2888</v>
      </c>
      <c r="E16" s="14">
        <f t="shared" si="5"/>
        <v>4183</v>
      </c>
      <c r="F16" s="14">
        <f t="shared" si="5"/>
        <v>2233</v>
      </c>
      <c r="G16" s="14">
        <f t="shared" si="5"/>
        <v>3757</v>
      </c>
      <c r="H16" s="14">
        <f t="shared" si="5"/>
        <v>2400</v>
      </c>
      <c r="I16" s="14">
        <f t="shared" si="5"/>
        <v>980</v>
      </c>
      <c r="J16" s="12">
        <f t="shared" si="2"/>
        <v>21338</v>
      </c>
    </row>
    <row r="17" spans="1:10" ht="15.75">
      <c r="A17" s="15" t="s">
        <v>92</v>
      </c>
      <c r="B17" s="14">
        <v>1328</v>
      </c>
      <c r="C17" s="14">
        <v>915</v>
      </c>
      <c r="D17" s="14">
        <v>1352</v>
      </c>
      <c r="E17" s="14">
        <v>1983</v>
      </c>
      <c r="F17" s="14">
        <v>1100</v>
      </c>
      <c r="G17" s="14">
        <v>1838</v>
      </c>
      <c r="H17" s="14">
        <v>1238</v>
      </c>
      <c r="I17" s="14">
        <v>493</v>
      </c>
      <c r="J17" s="12">
        <f t="shared" si="2"/>
        <v>10247</v>
      </c>
    </row>
    <row r="18" spans="1:10" ht="15.75">
      <c r="A18" s="15" t="s">
        <v>93</v>
      </c>
      <c r="B18" s="14">
        <v>79</v>
      </c>
      <c r="C18" s="14">
        <v>40</v>
      </c>
      <c r="D18" s="14">
        <v>79</v>
      </c>
      <c r="E18" s="14">
        <v>93</v>
      </c>
      <c r="F18" s="14">
        <v>59</v>
      </c>
      <c r="G18" s="14">
        <v>141</v>
      </c>
      <c r="H18" s="14">
        <v>95</v>
      </c>
      <c r="I18" s="14">
        <v>43</v>
      </c>
      <c r="J18" s="12">
        <f t="shared" si="2"/>
        <v>629</v>
      </c>
    </row>
    <row r="19" spans="1:10" ht="15.75">
      <c r="A19" s="15" t="s">
        <v>94</v>
      </c>
      <c r="B19" s="14">
        <v>1571</v>
      </c>
      <c r="C19" s="14">
        <v>964</v>
      </c>
      <c r="D19" s="14">
        <v>1457</v>
      </c>
      <c r="E19" s="14">
        <v>2107</v>
      </c>
      <c r="F19" s="14">
        <v>1074</v>
      </c>
      <c r="G19" s="14">
        <v>1778</v>
      </c>
      <c r="H19" s="14">
        <v>1067</v>
      </c>
      <c r="I19" s="14">
        <v>444</v>
      </c>
      <c r="J19" s="12">
        <f t="shared" si="2"/>
        <v>10462</v>
      </c>
    </row>
    <row r="20" spans="1:10" ht="15.75">
      <c r="A20" s="17" t="s">
        <v>28</v>
      </c>
      <c r="B20" s="18">
        <f>B21+B22+B23</f>
        <v>74495</v>
      </c>
      <c r="C20" s="18">
        <f aca="true" t="shared" si="6" ref="C20:I20">C21+C22+C23</f>
        <v>44135</v>
      </c>
      <c r="D20" s="18">
        <f t="shared" si="6"/>
        <v>69869</v>
      </c>
      <c r="E20" s="18">
        <f t="shared" si="6"/>
        <v>92566</v>
      </c>
      <c r="F20" s="18">
        <f t="shared" si="6"/>
        <v>51681</v>
      </c>
      <c r="G20" s="18">
        <f t="shared" si="6"/>
        <v>114429</v>
      </c>
      <c r="H20" s="18">
        <f t="shared" si="6"/>
        <v>80863</v>
      </c>
      <c r="I20" s="18">
        <f t="shared" si="6"/>
        <v>34261</v>
      </c>
      <c r="J20" s="12">
        <f aca="true" t="shared" si="7" ref="J20:J26">SUM(B20:I20)</f>
        <v>562299</v>
      </c>
    </row>
    <row r="21" spans="1:10" ht="18.75" customHeight="1">
      <c r="A21" s="13" t="s">
        <v>29</v>
      </c>
      <c r="B21" s="14">
        <v>41170</v>
      </c>
      <c r="C21" s="14">
        <v>26899</v>
      </c>
      <c r="D21" s="14">
        <v>39976</v>
      </c>
      <c r="E21" s="14">
        <v>54265</v>
      </c>
      <c r="F21" s="14">
        <v>31071</v>
      </c>
      <c r="G21" s="14">
        <v>65589</v>
      </c>
      <c r="H21" s="14">
        <v>43610</v>
      </c>
      <c r="I21" s="14">
        <v>19043</v>
      </c>
      <c r="J21" s="12">
        <f t="shared" si="7"/>
        <v>321623</v>
      </c>
    </row>
    <row r="22" spans="1:10" ht="18.75" customHeight="1">
      <c r="A22" s="13" t="s">
        <v>30</v>
      </c>
      <c r="B22" s="14">
        <v>28873</v>
      </c>
      <c r="C22" s="14">
        <v>14356</v>
      </c>
      <c r="D22" s="14">
        <v>25790</v>
      </c>
      <c r="E22" s="14">
        <v>32607</v>
      </c>
      <c r="F22" s="14">
        <v>17664</v>
      </c>
      <c r="G22" s="14">
        <v>42534</v>
      </c>
      <c r="H22" s="14">
        <v>33100</v>
      </c>
      <c r="I22" s="14">
        <v>13628</v>
      </c>
      <c r="J22" s="12">
        <f t="shared" si="7"/>
        <v>208552</v>
      </c>
    </row>
    <row r="23" spans="1:10" ht="18.75" customHeight="1">
      <c r="A23" s="13" t="s">
        <v>31</v>
      </c>
      <c r="B23" s="14">
        <v>4452</v>
      </c>
      <c r="C23" s="14">
        <v>2880</v>
      </c>
      <c r="D23" s="14">
        <v>4103</v>
      </c>
      <c r="E23" s="14">
        <v>5694</v>
      </c>
      <c r="F23" s="14">
        <v>2946</v>
      </c>
      <c r="G23" s="14">
        <v>6306</v>
      </c>
      <c r="H23" s="14">
        <v>4153</v>
      </c>
      <c r="I23" s="14">
        <v>1590</v>
      </c>
      <c r="J23" s="12">
        <f t="shared" si="7"/>
        <v>32124</v>
      </c>
    </row>
    <row r="24" spans="1:10" ht="18.75" customHeight="1">
      <c r="A24" s="17" t="s">
        <v>32</v>
      </c>
      <c r="B24" s="14">
        <f>B25+B26</f>
        <v>28519</v>
      </c>
      <c r="C24" s="14">
        <f aca="true" t="shared" si="8" ref="C24:I24">C25+C26</f>
        <v>20683</v>
      </c>
      <c r="D24" s="14">
        <f t="shared" si="8"/>
        <v>35021</v>
      </c>
      <c r="E24" s="14">
        <f t="shared" si="8"/>
        <v>48204</v>
      </c>
      <c r="F24" s="14">
        <f t="shared" si="8"/>
        <v>24767</v>
      </c>
      <c r="G24" s="14">
        <f t="shared" si="8"/>
        <v>39952</v>
      </c>
      <c r="H24" s="14">
        <f t="shared" si="8"/>
        <v>18706</v>
      </c>
      <c r="I24" s="14">
        <f t="shared" si="8"/>
        <v>7619</v>
      </c>
      <c r="J24" s="12">
        <f t="shared" si="7"/>
        <v>223471</v>
      </c>
    </row>
    <row r="25" spans="1:10" ht="18.75" customHeight="1">
      <c r="A25" s="13" t="s">
        <v>33</v>
      </c>
      <c r="B25" s="14">
        <v>18252</v>
      </c>
      <c r="C25" s="14">
        <v>13237</v>
      </c>
      <c r="D25" s="14">
        <v>22413</v>
      </c>
      <c r="E25" s="14">
        <v>30851</v>
      </c>
      <c r="F25" s="14">
        <v>15851</v>
      </c>
      <c r="G25" s="14">
        <v>25569</v>
      </c>
      <c r="H25" s="14">
        <v>11972</v>
      </c>
      <c r="I25" s="14">
        <v>4876</v>
      </c>
      <c r="J25" s="12">
        <f t="shared" si="7"/>
        <v>143021</v>
      </c>
    </row>
    <row r="26" spans="1:10" ht="18.75" customHeight="1">
      <c r="A26" s="13" t="s">
        <v>34</v>
      </c>
      <c r="B26" s="14">
        <v>10267</v>
      </c>
      <c r="C26" s="14">
        <v>7446</v>
      </c>
      <c r="D26" s="14">
        <v>12608</v>
      </c>
      <c r="E26" s="14">
        <v>17353</v>
      </c>
      <c r="F26" s="14">
        <v>8916</v>
      </c>
      <c r="G26" s="14">
        <v>14383</v>
      </c>
      <c r="H26" s="14">
        <v>6734</v>
      </c>
      <c r="I26" s="14">
        <v>2743</v>
      </c>
      <c r="J26" s="12">
        <f t="shared" si="7"/>
        <v>80450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0.9556530249532683</v>
      </c>
      <c r="C32" s="23">
        <f aca="true" t="shared" si="9" ref="C32:I32">(((+C$8+C$20)*C$29)+(C$24*C$30))/C$7</f>
        <v>0.9523721041641847</v>
      </c>
      <c r="D32" s="23">
        <f t="shared" si="9"/>
        <v>0.9702401135491112</v>
      </c>
      <c r="E32" s="23">
        <f t="shared" si="9"/>
        <v>0.9606677899064702</v>
      </c>
      <c r="F32" s="23">
        <f t="shared" si="9"/>
        <v>0.9613525874750734</v>
      </c>
      <c r="G32" s="23">
        <f t="shared" si="9"/>
        <v>0.9657201502794832</v>
      </c>
      <c r="H32" s="23">
        <f t="shared" si="9"/>
        <v>0.9124557253477695</v>
      </c>
      <c r="I32" s="23">
        <f t="shared" si="9"/>
        <v>0.9798604151415466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1.495023592236893</v>
      </c>
      <c r="C35" s="26">
        <f aca="true" t="shared" si="10" ref="C35:I35">C32*C34</f>
        <v>1.464938770625349</v>
      </c>
      <c r="D35" s="26">
        <f t="shared" si="10"/>
        <v>1.507753136455319</v>
      </c>
      <c r="E35" s="26">
        <f t="shared" si="10"/>
        <v>1.4921092112827294</v>
      </c>
      <c r="F35" s="26">
        <f t="shared" si="10"/>
        <v>1.453180571227321</v>
      </c>
      <c r="G35" s="26">
        <f t="shared" si="10"/>
        <v>1.5300870061028133</v>
      </c>
      <c r="H35" s="26">
        <f t="shared" si="10"/>
        <v>1.6566546149414105</v>
      </c>
      <c r="I35" s="26">
        <f t="shared" si="10"/>
        <v>1.8818219272793404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352707.46</v>
      </c>
      <c r="C41" s="29">
        <f aca="true" t="shared" si="13" ref="C41:I41">+C42+C43</f>
        <v>233626.97</v>
      </c>
      <c r="D41" s="29">
        <f t="shared" si="13"/>
        <v>408444.29</v>
      </c>
      <c r="E41" s="29">
        <f t="shared" si="13"/>
        <v>496466.51</v>
      </c>
      <c r="F41" s="29">
        <f t="shared" si="13"/>
        <v>266713.86</v>
      </c>
      <c r="G41" s="29">
        <f t="shared" si="13"/>
        <v>551028.7</v>
      </c>
      <c r="H41" s="29">
        <f t="shared" si="13"/>
        <v>362633.41</v>
      </c>
      <c r="I41" s="29">
        <f t="shared" si="13"/>
        <v>203076.81</v>
      </c>
      <c r="J41" s="29">
        <f t="shared" si="12"/>
        <v>2874698.0100000002</v>
      </c>
      <c r="L41" s="43"/>
      <c r="M41" s="43"/>
    </row>
    <row r="42" spans="1:10" ht="15.75">
      <c r="A42" s="17" t="s">
        <v>72</v>
      </c>
      <c r="B42" s="30">
        <f>ROUND(+B7*B35,2)</f>
        <v>352707.46</v>
      </c>
      <c r="C42" s="30">
        <f aca="true" t="shared" si="14" ref="C42:I42">ROUND(+C7*C35,2)</f>
        <v>233626.97</v>
      </c>
      <c r="D42" s="30">
        <f t="shared" si="14"/>
        <v>408444.29</v>
      </c>
      <c r="E42" s="30">
        <f t="shared" si="14"/>
        <v>496466.51</v>
      </c>
      <c r="F42" s="30">
        <f t="shared" si="14"/>
        <v>266713.86</v>
      </c>
      <c r="G42" s="30">
        <f t="shared" si="14"/>
        <v>551028.7</v>
      </c>
      <c r="H42" s="30">
        <f t="shared" si="14"/>
        <v>362633.41</v>
      </c>
      <c r="I42" s="30">
        <f t="shared" si="14"/>
        <v>203076.81</v>
      </c>
      <c r="J42" s="30">
        <f>SUM(B42:I42)</f>
        <v>2874698.0100000002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2" ht="15.75">
      <c r="A44" s="2"/>
      <c r="B44" s="19"/>
      <c r="C44" s="19"/>
      <c r="D44" s="19"/>
      <c r="E44" s="19"/>
      <c r="F44" s="19"/>
      <c r="G44" s="19"/>
      <c r="H44" s="19"/>
      <c r="I44" s="19"/>
      <c r="J44" s="20"/>
      <c r="L44" s="67"/>
    </row>
    <row r="45" spans="1:12" ht="15.75">
      <c r="A45" s="2" t="s">
        <v>89</v>
      </c>
      <c r="B45" s="31">
        <f aca="true" t="shared" si="16" ref="B45:J45">+B46+B49+B55</f>
        <v>-83292</v>
      </c>
      <c r="C45" s="31">
        <f t="shared" si="16"/>
        <v>-68451</v>
      </c>
      <c r="D45" s="31">
        <f t="shared" si="16"/>
        <v>-96210</v>
      </c>
      <c r="E45" s="31">
        <f t="shared" si="16"/>
        <v>-103728</v>
      </c>
      <c r="F45" s="31">
        <f t="shared" si="16"/>
        <v>-74679</v>
      </c>
      <c r="G45" s="31">
        <f t="shared" si="16"/>
        <v>-107268</v>
      </c>
      <c r="H45" s="31">
        <f t="shared" si="16"/>
        <v>-56247</v>
      </c>
      <c r="I45" s="31">
        <f t="shared" si="16"/>
        <v>-43167</v>
      </c>
      <c r="J45" s="31">
        <f t="shared" si="16"/>
        <v>-633042</v>
      </c>
      <c r="L45" s="50"/>
    </row>
    <row r="46" spans="1:12" ht="15.75">
      <c r="A46" s="17" t="s">
        <v>42</v>
      </c>
      <c r="B46" s="32">
        <f>B47+B48</f>
        <v>-83292</v>
      </c>
      <c r="C46" s="32">
        <f aca="true" t="shared" si="17" ref="C46:I46">C47+C48</f>
        <v>-68451</v>
      </c>
      <c r="D46" s="32">
        <f t="shared" si="17"/>
        <v>-96210</v>
      </c>
      <c r="E46" s="32">
        <f t="shared" si="17"/>
        <v>-103728</v>
      </c>
      <c r="F46" s="32">
        <f t="shared" si="17"/>
        <v>-74679</v>
      </c>
      <c r="G46" s="32">
        <f t="shared" si="17"/>
        <v>-107268</v>
      </c>
      <c r="H46" s="32">
        <f t="shared" si="17"/>
        <v>-56247</v>
      </c>
      <c r="I46" s="32">
        <f t="shared" si="17"/>
        <v>-43167</v>
      </c>
      <c r="J46" s="31">
        <f t="shared" si="12"/>
        <v>-633042</v>
      </c>
      <c r="L46" s="50"/>
    </row>
    <row r="47" spans="1:12" ht="15.75">
      <c r="A47" s="13" t="s">
        <v>67</v>
      </c>
      <c r="B47" s="20">
        <f aca="true" t="shared" si="18" ref="B47:I47">ROUND(-B9*$D$3,2)</f>
        <v>-83292</v>
      </c>
      <c r="C47" s="20">
        <f t="shared" si="18"/>
        <v>-68451</v>
      </c>
      <c r="D47" s="20">
        <f t="shared" si="18"/>
        <v>-96210</v>
      </c>
      <c r="E47" s="20">
        <f t="shared" si="18"/>
        <v>-103728</v>
      </c>
      <c r="F47" s="20">
        <f t="shared" si="18"/>
        <v>-74679</v>
      </c>
      <c r="G47" s="20">
        <f t="shared" si="18"/>
        <v>-107268</v>
      </c>
      <c r="H47" s="20">
        <f t="shared" si="18"/>
        <v>-56247</v>
      </c>
      <c r="I47" s="20">
        <f t="shared" si="18"/>
        <v>-43167</v>
      </c>
      <c r="J47" s="57">
        <f t="shared" si="12"/>
        <v>-633042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269415.46</v>
      </c>
      <c r="C57" s="35">
        <f t="shared" si="21"/>
        <v>165175.97</v>
      </c>
      <c r="D57" s="35">
        <f t="shared" si="21"/>
        <v>312234.29</v>
      </c>
      <c r="E57" s="35">
        <f t="shared" si="21"/>
        <v>392738.51</v>
      </c>
      <c r="F57" s="35">
        <f t="shared" si="21"/>
        <v>192034.86</v>
      </c>
      <c r="G57" s="35">
        <f t="shared" si="21"/>
        <v>443760.69999999995</v>
      </c>
      <c r="H57" s="35">
        <f t="shared" si="21"/>
        <v>306386.41</v>
      </c>
      <c r="I57" s="35">
        <f t="shared" si="21"/>
        <v>159909.81</v>
      </c>
      <c r="J57" s="35">
        <f>SUM(B57:I57)</f>
        <v>2241656.01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2241656.03</v>
      </c>
      <c r="L60" s="43"/>
    </row>
    <row r="61" spans="1:10" ht="17.25" customHeight="1">
      <c r="A61" s="17" t="s">
        <v>46</v>
      </c>
      <c r="B61" s="45">
        <v>52567.07</v>
      </c>
      <c r="C61" s="45">
        <v>41378.97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93946.04000000001</v>
      </c>
    </row>
    <row r="62" spans="1:10" ht="17.25" customHeight="1">
      <c r="A62" s="17" t="s">
        <v>52</v>
      </c>
      <c r="B62" s="45">
        <v>216848.39</v>
      </c>
      <c r="C62" s="45">
        <v>123796.99</v>
      </c>
      <c r="D62" s="44">
        <v>0</v>
      </c>
      <c r="E62" s="45">
        <v>179045.6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519690.98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116445.76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116445.76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127979.84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127979.84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45002.35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45002.35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22806.33</v>
      </c>
      <c r="E66" s="44">
        <v>0</v>
      </c>
      <c r="F66" s="45">
        <v>26254.83</v>
      </c>
      <c r="G66" s="44">
        <v>0</v>
      </c>
      <c r="H66" s="44">
        <v>0</v>
      </c>
      <c r="I66" s="44">
        <v>0</v>
      </c>
      <c r="J66" s="35">
        <f t="shared" si="22"/>
        <v>49061.16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114593.92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114593.92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83445.53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83445.53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15653.48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15653.48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165780.03</v>
      </c>
      <c r="G70" s="44">
        <v>0</v>
      </c>
      <c r="H70" s="44">
        <v>0</v>
      </c>
      <c r="I70" s="44">
        <v>0</v>
      </c>
      <c r="J70" s="35">
        <f t="shared" si="22"/>
        <v>165780.03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256572.01</v>
      </c>
      <c r="H71" s="45">
        <v>306386.41</v>
      </c>
      <c r="I71" s="44">
        <v>0</v>
      </c>
      <c r="J71" s="32">
        <f t="shared" si="22"/>
        <v>562958.4199999999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187188.71</v>
      </c>
      <c r="H72" s="44">
        <v>0</v>
      </c>
      <c r="I72" s="44">
        <v>0</v>
      </c>
      <c r="J72" s="35">
        <f t="shared" si="22"/>
        <v>187188.71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53186.62</v>
      </c>
      <c r="J73" s="32">
        <f t="shared" si="22"/>
        <v>53186.62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106723.19</v>
      </c>
      <c r="J74" s="35">
        <f t="shared" si="22"/>
        <v>106723.19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1.5850357456981123</v>
      </c>
      <c r="C79" s="55">
        <v>1.5584853687085447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1.4741903643386576</v>
      </c>
      <c r="C80" s="55">
        <v>1.4352247302410892</v>
      </c>
      <c r="D80" s="55"/>
      <c r="E80" s="55">
        <v>1.5219320952660662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1.412579085585962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1.4799844171942096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1.85324385157724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1.6556705210992644</v>
      </c>
      <c r="E84" s="55">
        <v>0</v>
      </c>
      <c r="F84" s="55">
        <v>1.5170734044325946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1.4722701997665957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1.4661751106600132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1.4545473527218493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1.4435670766106286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1.4712521560318446</v>
      </c>
      <c r="H89" s="55">
        <v>1.6566546060896776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1.6106552318543081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1.840373928707899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1.9031270956970692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2014-05-15T19:33:44Z</dcterms:modified>
  <cp:category/>
  <cp:version/>
  <cp:contentType/>
  <cp:contentStatus/>
</cp:coreProperties>
</file>