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<sst xmlns="http://schemas.openxmlformats.org/spreadsheetml/2006/main" count="98" uniqueCount="98">
  <si>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</si>
  <si>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</si>
  <si>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</si>
  <si>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</si>
  <si>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</si>
  <si>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</si>
  <si>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</si>
  <si>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</si>
  <si>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</si>
  <si>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</si>
  <si>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</si>
  <si>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</si>
  <si>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</si>
  <si>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</si>
  <si>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</si>
  <si>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</si>
  <si>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</si>
  <si>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</si>
  <si>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</si>
  <si>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</si>
  <si>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</si>
  <si>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</si>
  <si>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</si>
  <si>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</si>
  <si>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</si>
  <si>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</si>
  <si>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</si>
  <si>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</si>
  <si>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</si>
  <si>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</si>
  <si>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</si>
  <si>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</si>
  <si>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</si>
  <si>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</si>
  <si>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</si>
  <si>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</si>
  <si>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</si>
  <si>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</si>
  <si>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</si>
  <si>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</si>
  <si>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</si>
  <si>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</si>
  <si>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</si>
  <si>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</si>
  <si>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</si>
  <si>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</si>
  <si>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</si>
  <si>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</si>
  <si>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</si>
  <si>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</si>
  <si>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</si>
  <si>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</si>
  <si>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</si>
  <si>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</si>
  <si>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</si>
  <si>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</si>
  <si>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</si>
  <si>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</si>
  <si>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</si>
  <si>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</si>
  <si>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</si>
  <si>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</si>
  <si>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</si>
  <si>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</si>
  <si>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</si>
  <si>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</si>
  <si>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</si>
  <si>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</si>
  <si>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</si>
  <si>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</si>
  <si>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</si>
  <si>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</si>
  <si>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</si>
  <si>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</si>
  <si>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</si>
  <si>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</si>
  <si>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</si>
  <si>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</si>
  <si>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</si>
  <si>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</si>
  <si>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</si>
  <si>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</si>
  <si>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</si>
  <si>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</si>
  <si>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</si>
  <si>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</si>
  <si>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</si>
  <si>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</si>
  <si>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</si>
  <si>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</si>
  <si>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</si>
  <si>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</si>
  <si>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</si>
  <si>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</si>
  <si>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</si>
  <si>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</si>
  <si>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</si>
  <si>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09/05/14 - VENCIMENTO 16/05/14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</si>
</sst>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537125</v>
      </c>
      <c r="C7" s="10">
        <f aca="true" t="shared" si="0" ref="C7:I7">C8+C20+C24</f>
        <v>413670</v>
      </c>
      <c r="D7" s="10">
        <f t="shared" si="0"/>
        <v>621916</v>
      </c>
      <c r="E7" s="10">
        <f t="shared" si="0"/>
        <v>777010</v>
      </c>
      <c r="F7" s="10">
        <f t="shared" si="0"/>
        <v>476100</v>
      </c>
      <c r="G7" s="10">
        <f t="shared" si="0"/>
        <v>770466</v>
      </c>
      <c r="H7" s="10">
        <f t="shared" si="0"/>
        <v>393998</v>
      </c>
      <c r="I7" s="10">
        <f t="shared" si="0"/>
        <v>270983</v>
      </c>
      <c r="J7" s="10">
        <f>+J8+J20+J24</f>
        <v>4261268</v>
      </c>
      <c r="L7" s="42"/>
    </row>
    <row r="8" spans="1:10" ht="15.75">
      <c r="A8" s="11" t="s">
        <v>96</v>
      </c>
      <c r="B8" s="12">
        <f>+B9+B12+B16</f>
        <v>302590</v>
      </c>
      <c r="C8" s="12">
        <f aca="true" t="shared" si="1" ref="C8:I8">+C9+C12+C16</f>
        <v>247724</v>
      </c>
      <c r="D8" s="12">
        <f t="shared" si="1"/>
        <v>395052</v>
      </c>
      <c r="E8" s="12">
        <f t="shared" si="1"/>
        <v>460800</v>
      </c>
      <c r="F8" s="12">
        <f t="shared" si="1"/>
        <v>275740</v>
      </c>
      <c r="G8" s="12">
        <f t="shared" si="1"/>
        <v>452826</v>
      </c>
      <c r="H8" s="12">
        <f t="shared" si="1"/>
        <v>213083</v>
      </c>
      <c r="I8" s="12">
        <f t="shared" si="1"/>
        <v>166100</v>
      </c>
      <c r="J8" s="12">
        <f>SUM(B8:I8)</f>
        <v>2513915</v>
      </c>
    </row>
    <row r="9" spans="1:10" ht="15.75">
      <c r="A9" s="13" t="s">
        <v>22</v>
      </c>
      <c r="B9" s="14">
        <v>38872</v>
      </c>
      <c r="C9" s="14">
        <v>36997</v>
      </c>
      <c r="D9" s="14">
        <v>42010</v>
      </c>
      <c r="E9" s="14">
        <v>48638</v>
      </c>
      <c r="F9" s="14">
        <v>39994</v>
      </c>
      <c r="G9" s="14">
        <v>49068</v>
      </c>
      <c r="H9" s="14">
        <v>21498</v>
      </c>
      <c r="I9" s="14">
        <v>25399</v>
      </c>
      <c r="J9" s="12">
        <f aca="true" t="shared" si="2" ref="J9:J19">SUM(B9:I9)</f>
        <v>302476</v>
      </c>
    </row>
    <row r="10" spans="1:10" ht="15.75">
      <c r="A10" s="15" t="s">
        <v>23</v>
      </c>
      <c r="B10" s="14">
        <f>+B9-B11</f>
        <v>38872</v>
      </c>
      <c r="C10" s="14">
        <f aca="true" t="shared" si="3" ref="C10:I10">+C9-C11</f>
        <v>36997</v>
      </c>
      <c r="D10" s="14">
        <f t="shared" si="3"/>
        <v>42010</v>
      </c>
      <c r="E10" s="14">
        <f t="shared" si="3"/>
        <v>48638</v>
      </c>
      <c r="F10" s="14">
        <f t="shared" si="3"/>
        <v>39994</v>
      </c>
      <c r="G10" s="14">
        <f t="shared" si="3"/>
        <v>49068</v>
      </c>
      <c r="H10" s="14">
        <f t="shared" si="3"/>
        <v>21498</v>
      </c>
      <c r="I10" s="14">
        <f t="shared" si="3"/>
        <v>25399</v>
      </c>
      <c r="J10" s="12">
        <f t="shared" si="2"/>
        <v>302476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257210</v>
      </c>
      <c r="C12" s="14">
        <f aca="true" t="shared" si="4" ref="C12:I12">C13+C14+C15</f>
        <v>205341</v>
      </c>
      <c r="D12" s="14">
        <f t="shared" si="4"/>
        <v>345842</v>
      </c>
      <c r="E12" s="14">
        <f t="shared" si="4"/>
        <v>402064</v>
      </c>
      <c r="F12" s="14">
        <f t="shared" si="4"/>
        <v>229692</v>
      </c>
      <c r="G12" s="14">
        <f t="shared" si="4"/>
        <v>395268</v>
      </c>
      <c r="H12" s="14">
        <f t="shared" si="4"/>
        <v>187311</v>
      </c>
      <c r="I12" s="14">
        <f t="shared" si="4"/>
        <v>138272</v>
      </c>
      <c r="J12" s="12">
        <f t="shared" si="2"/>
        <v>2161000</v>
      </c>
    </row>
    <row r="13" spans="1:10" ht="15.75">
      <c r="A13" s="15" t="s">
        <v>25</v>
      </c>
      <c r="B13" s="14">
        <v>115573</v>
      </c>
      <c r="C13" s="14">
        <v>93343</v>
      </c>
      <c r="D13" s="14">
        <v>155716</v>
      </c>
      <c r="E13" s="14">
        <v>183753</v>
      </c>
      <c r="F13" s="14">
        <v>109073</v>
      </c>
      <c r="G13" s="14">
        <v>183169</v>
      </c>
      <c r="H13" s="14">
        <v>86026</v>
      </c>
      <c r="I13" s="14">
        <v>63292</v>
      </c>
      <c r="J13" s="12">
        <f t="shared" si="2"/>
        <v>989945</v>
      </c>
    </row>
    <row r="14" spans="1:10" ht="15.75">
      <c r="A14" s="15" t="s">
        <v>26</v>
      </c>
      <c r="B14" s="14">
        <v>114594</v>
      </c>
      <c r="C14" s="14">
        <v>87394</v>
      </c>
      <c r="D14" s="14">
        <v>155052</v>
      </c>
      <c r="E14" s="14">
        <v>173919</v>
      </c>
      <c r="F14" s="14">
        <v>96071</v>
      </c>
      <c r="G14" s="14">
        <v>173393</v>
      </c>
      <c r="H14" s="14">
        <v>82522</v>
      </c>
      <c r="I14" s="14">
        <v>63076</v>
      </c>
      <c r="J14" s="12">
        <f t="shared" si="2"/>
        <v>946021</v>
      </c>
    </row>
    <row r="15" spans="1:10" ht="15.75">
      <c r="A15" s="15" t="s">
        <v>27</v>
      </c>
      <c r="B15" s="14">
        <v>27043</v>
      </c>
      <c r="C15" s="14">
        <v>24604</v>
      </c>
      <c r="D15" s="14">
        <v>35074</v>
      </c>
      <c r="E15" s="14">
        <v>44392</v>
      </c>
      <c r="F15" s="14">
        <v>24548</v>
      </c>
      <c r="G15" s="14">
        <v>38706</v>
      </c>
      <c r="H15" s="14">
        <v>18763</v>
      </c>
      <c r="I15" s="14">
        <v>11904</v>
      </c>
      <c r="J15" s="12">
        <f t="shared" si="2"/>
        <v>225034</v>
      </c>
    </row>
    <row r="16" spans="1:10" ht="15.75">
      <c r="A16" s="16" t="s">
        <v>95</v>
      </c>
      <c r="B16" s="14">
        <f>B17+B18+B19</f>
        <v>6508</v>
      </c>
      <c r="C16" s="14">
        <f aca="true" t="shared" si="5" ref="C16:I16">C17+C18+C19</f>
        <v>5386</v>
      </c>
      <c r="D16" s="14">
        <f t="shared" si="5"/>
        <v>7200</v>
      </c>
      <c r="E16" s="14">
        <f t="shared" si="5"/>
        <v>10098</v>
      </c>
      <c r="F16" s="14">
        <f t="shared" si="5"/>
        <v>6054</v>
      </c>
      <c r="G16" s="14">
        <f t="shared" si="5"/>
        <v>8490</v>
      </c>
      <c r="H16" s="14">
        <f t="shared" si="5"/>
        <v>4274</v>
      </c>
      <c r="I16" s="14">
        <f t="shared" si="5"/>
        <v>2429</v>
      </c>
      <c r="J16" s="12">
        <f t="shared" si="2"/>
        <v>50439</v>
      </c>
    </row>
    <row r="17" spans="1:10" ht="15.75">
      <c r="A17" s="15" t="s">
        <v>92</v>
      </c>
      <c r="B17" s="14">
        <v>2435</v>
      </c>
      <c r="C17" s="14">
        <v>1998</v>
      </c>
      <c r="D17" s="14">
        <v>2600</v>
      </c>
      <c r="E17" s="14">
        <v>3836</v>
      </c>
      <c r="F17" s="14">
        <v>2384</v>
      </c>
      <c r="G17" s="14">
        <v>3642</v>
      </c>
      <c r="H17" s="14">
        <v>1889</v>
      </c>
      <c r="I17" s="14">
        <v>1116</v>
      </c>
      <c r="J17" s="12">
        <f t="shared" si="2"/>
        <v>19900</v>
      </c>
    </row>
    <row r="18" spans="1:10" ht="15.75">
      <c r="A18" s="15" t="s">
        <v>93</v>
      </c>
      <c r="B18" s="14">
        <v>118</v>
      </c>
      <c r="C18" s="14">
        <v>140</v>
      </c>
      <c r="D18" s="14">
        <v>187</v>
      </c>
      <c r="E18" s="14">
        <v>219</v>
      </c>
      <c r="F18" s="14">
        <v>183</v>
      </c>
      <c r="G18" s="14">
        <v>279</v>
      </c>
      <c r="H18" s="14">
        <v>119</v>
      </c>
      <c r="I18" s="14">
        <v>85</v>
      </c>
      <c r="J18" s="12">
        <f t="shared" si="2"/>
        <v>1330</v>
      </c>
    </row>
    <row r="19" spans="1:10" ht="15.75">
      <c r="A19" s="15" t="s">
        <v>94</v>
      </c>
      <c r="B19" s="14">
        <v>3955</v>
      </c>
      <c r="C19" s="14">
        <v>3248</v>
      </c>
      <c r="D19" s="14">
        <v>4413</v>
      </c>
      <c r="E19" s="14">
        <v>6043</v>
      </c>
      <c r="F19" s="14">
        <v>3487</v>
      </c>
      <c r="G19" s="14">
        <v>4569</v>
      </c>
      <c r="H19" s="14">
        <v>2266</v>
      </c>
      <c r="I19" s="14">
        <v>1228</v>
      </c>
      <c r="J19" s="12">
        <f t="shared" si="2"/>
        <v>29209</v>
      </c>
    </row>
    <row r="20" spans="1:10" ht="15.75">
      <c r="A20" s="17" t="s">
        <v>28</v>
      </c>
      <c r="B20" s="18">
        <f>B21+B22+B23</f>
        <v>174656</v>
      </c>
      <c r="C20" s="18">
        <f aca="true" t="shared" si="6" ref="C20:I20">C21+C22+C23</f>
        <v>117107</v>
      </c>
      <c r="D20" s="18">
        <f t="shared" si="6"/>
        <v>148874</v>
      </c>
      <c r="E20" s="18">
        <f t="shared" si="6"/>
        <v>211838</v>
      </c>
      <c r="F20" s="18">
        <f t="shared" si="6"/>
        <v>141963</v>
      </c>
      <c r="G20" s="18">
        <f t="shared" si="6"/>
        <v>235626</v>
      </c>
      <c r="H20" s="18">
        <f t="shared" si="6"/>
        <v>145321</v>
      </c>
      <c r="I20" s="18">
        <f t="shared" si="6"/>
        <v>86921</v>
      </c>
      <c r="J20" s="12">
        <f aca="true" t="shared" si="7" ref="J20:J26">SUM(B20:I20)</f>
        <v>1262306</v>
      </c>
    </row>
    <row r="21" spans="1:10" ht="18.75" customHeight="1">
      <c r="A21" s="13" t="s">
        <v>29</v>
      </c>
      <c r="B21" s="14">
        <v>88690</v>
      </c>
      <c r="C21" s="14">
        <v>62587</v>
      </c>
      <c r="D21" s="14">
        <v>80589</v>
      </c>
      <c r="E21" s="14">
        <v>114292</v>
      </c>
      <c r="F21" s="14">
        <v>78214</v>
      </c>
      <c r="G21" s="14">
        <v>126526</v>
      </c>
      <c r="H21" s="14">
        <v>75679</v>
      </c>
      <c r="I21" s="14">
        <v>45427</v>
      </c>
      <c r="J21" s="12">
        <f t="shared" si="7"/>
        <v>672004</v>
      </c>
    </row>
    <row r="22" spans="1:10" ht="18.75" customHeight="1">
      <c r="A22" s="13" t="s">
        <v>30</v>
      </c>
      <c r="B22" s="14">
        <v>70423</v>
      </c>
      <c r="C22" s="14">
        <v>43034</v>
      </c>
      <c r="D22" s="14">
        <v>54553</v>
      </c>
      <c r="E22" s="14">
        <v>76989</v>
      </c>
      <c r="F22" s="14">
        <v>51699</v>
      </c>
      <c r="G22" s="14">
        <v>89344</v>
      </c>
      <c r="H22" s="14">
        <v>57974</v>
      </c>
      <c r="I22" s="14">
        <v>35467</v>
      </c>
      <c r="J22" s="12">
        <f t="shared" si="7"/>
        <v>479483</v>
      </c>
    </row>
    <row r="23" spans="1:10" ht="18.75" customHeight="1">
      <c r="A23" s="13" t="s">
        <v>31</v>
      </c>
      <c r="B23" s="14">
        <v>15543</v>
      </c>
      <c r="C23" s="14">
        <v>11486</v>
      </c>
      <c r="D23" s="14">
        <v>13732</v>
      </c>
      <c r="E23" s="14">
        <v>20557</v>
      </c>
      <c r="F23" s="14">
        <v>12050</v>
      </c>
      <c r="G23" s="14">
        <v>19756</v>
      </c>
      <c r="H23" s="14">
        <v>11668</v>
      </c>
      <c r="I23" s="14">
        <v>6027</v>
      </c>
      <c r="J23" s="12">
        <f t="shared" si="7"/>
        <v>110819</v>
      </c>
    </row>
    <row r="24" spans="1:10" ht="18.75" customHeight="1">
      <c r="A24" s="17" t="s">
        <v>32</v>
      </c>
      <c r="B24" s="14">
        <f>B25+B26</f>
        <v>59879</v>
      </c>
      <c r="C24" s="14">
        <f aca="true" t="shared" si="8" ref="C24:I24">C25+C26</f>
        <v>48839</v>
      </c>
      <c r="D24" s="14">
        <f t="shared" si="8"/>
        <v>77990</v>
      </c>
      <c r="E24" s="14">
        <f t="shared" si="8"/>
        <v>104372</v>
      </c>
      <c r="F24" s="14">
        <f t="shared" si="8"/>
        <v>58397</v>
      </c>
      <c r="G24" s="14">
        <f t="shared" si="8"/>
        <v>82014</v>
      </c>
      <c r="H24" s="14">
        <f t="shared" si="8"/>
        <v>35594</v>
      </c>
      <c r="I24" s="14">
        <f t="shared" si="8"/>
        <v>17962</v>
      </c>
      <c r="J24" s="12">
        <f t="shared" si="7"/>
        <v>485047</v>
      </c>
    </row>
    <row r="25" spans="1:10" ht="18.75" customHeight="1">
      <c r="A25" s="13" t="s">
        <v>33</v>
      </c>
      <c r="B25" s="14">
        <v>38323</v>
      </c>
      <c r="C25" s="14">
        <v>31257</v>
      </c>
      <c r="D25" s="14">
        <v>49914</v>
      </c>
      <c r="E25" s="14">
        <v>66798</v>
      </c>
      <c r="F25" s="14">
        <v>37374</v>
      </c>
      <c r="G25" s="14">
        <v>52489</v>
      </c>
      <c r="H25" s="14">
        <v>22780</v>
      </c>
      <c r="I25" s="14">
        <v>11496</v>
      </c>
      <c r="J25" s="12">
        <f t="shared" si="7"/>
        <v>310431</v>
      </c>
    </row>
    <row r="26" spans="1:10" ht="18.75" customHeight="1">
      <c r="A26" s="13" t="s">
        <v>34</v>
      </c>
      <c r="B26" s="14">
        <v>21556</v>
      </c>
      <c r="C26" s="14">
        <v>17582</v>
      </c>
      <c r="D26" s="14">
        <v>28076</v>
      </c>
      <c r="E26" s="14">
        <v>37574</v>
      </c>
      <c r="F26" s="14">
        <v>21023</v>
      </c>
      <c r="G26" s="14">
        <v>29525</v>
      </c>
      <c r="H26" s="14">
        <v>12814</v>
      </c>
      <c r="I26" s="14">
        <v>6466</v>
      </c>
      <c r="J26" s="12">
        <f t="shared" si="7"/>
        <v>174616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0.957344645845939</v>
      </c>
      <c r="C32" s="23">
        <f aca="true" t="shared" si="9" ref="C32:I32">(((+C$8+C$20)*C$29)+(C$24*C$30))/C$7</f>
        <v>0.9551989559310562</v>
      </c>
      <c r="D32" s="23">
        <f t="shared" si="9"/>
        <v>0.9711322783141132</v>
      </c>
      <c r="E32" s="23">
        <f t="shared" si="9"/>
        <v>0.9632261463816425</v>
      </c>
      <c r="F32" s="23">
        <f t="shared" si="9"/>
        <v>0.9648710338164251</v>
      </c>
      <c r="G32" s="23">
        <f t="shared" si="9"/>
        <v>0.9671077945035862</v>
      </c>
      <c r="H32" s="23">
        <f t="shared" si="9"/>
        <v>0.9108586368458724</v>
      </c>
      <c r="I32" s="23">
        <f t="shared" si="9"/>
        <v>0.9804743297550031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1.497669963961387</v>
      </c>
      <c r="C35" s="26">
        <f aca="true" t="shared" si="10" ref="C35:I35">C32*C34</f>
        <v>1.4692870340131508</v>
      </c>
      <c r="D35" s="26">
        <f t="shared" si="10"/>
        <v>1.5091395605001319</v>
      </c>
      <c r="E35" s="26">
        <f t="shared" si="10"/>
        <v>1.496082850559967</v>
      </c>
      <c r="F35" s="26">
        <f t="shared" si="10"/>
        <v>1.4584990547169083</v>
      </c>
      <c r="G35" s="26">
        <f t="shared" si="10"/>
        <v>1.532285589611482</v>
      </c>
      <c r="H35" s="26">
        <f t="shared" si="10"/>
        <v>1.653754941057366</v>
      </c>
      <c r="I35" s="26">
        <f t="shared" si="10"/>
        <v>1.8830009502944836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804435.98</v>
      </c>
      <c r="C41" s="29">
        <f aca="true" t="shared" si="13" ref="C41:I41">+C42+C43</f>
        <v>607799.97</v>
      </c>
      <c r="D41" s="29">
        <f t="shared" si="13"/>
        <v>938558.04</v>
      </c>
      <c r="E41" s="29">
        <f t="shared" si="13"/>
        <v>1162471.34</v>
      </c>
      <c r="F41" s="29">
        <f t="shared" si="13"/>
        <v>694391.4</v>
      </c>
      <c r="G41" s="29">
        <f t="shared" si="13"/>
        <v>1180573.95</v>
      </c>
      <c r="H41" s="29">
        <f t="shared" si="13"/>
        <v>651576.14</v>
      </c>
      <c r="I41" s="29">
        <f t="shared" si="13"/>
        <v>510261.25</v>
      </c>
      <c r="J41" s="29">
        <f t="shared" si="12"/>
        <v>6550068.07</v>
      </c>
      <c r="L41" s="43"/>
      <c r="M41" s="43"/>
    </row>
    <row r="42" spans="1:10" ht="15.75">
      <c r="A42" s="17" t="s">
        <v>72</v>
      </c>
      <c r="B42" s="30">
        <f>ROUND(+B7*B35,2)</f>
        <v>804435.98</v>
      </c>
      <c r="C42" s="30">
        <f aca="true" t="shared" si="14" ref="C42:I42">ROUND(+C7*C35,2)</f>
        <v>607799.97</v>
      </c>
      <c r="D42" s="30">
        <f t="shared" si="14"/>
        <v>938558.04</v>
      </c>
      <c r="E42" s="30">
        <f t="shared" si="14"/>
        <v>1162471.34</v>
      </c>
      <c r="F42" s="30">
        <f t="shared" si="14"/>
        <v>694391.4</v>
      </c>
      <c r="G42" s="30">
        <f t="shared" si="14"/>
        <v>1180573.95</v>
      </c>
      <c r="H42" s="30">
        <f t="shared" si="14"/>
        <v>651576.14</v>
      </c>
      <c r="I42" s="30">
        <f t="shared" si="14"/>
        <v>510261.25</v>
      </c>
      <c r="J42" s="30">
        <f>SUM(B42:I42)</f>
        <v>6550068.07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-173605.5</v>
      </c>
      <c r="C45" s="31">
        <f t="shared" si="16"/>
        <v>-131092.79</v>
      </c>
      <c r="D45" s="31">
        <f t="shared" si="16"/>
        <v>-165594</v>
      </c>
      <c r="E45" s="31">
        <f t="shared" si="16"/>
        <v>-215649.32</v>
      </c>
      <c r="F45" s="31">
        <f t="shared" si="16"/>
        <v>-157287.75</v>
      </c>
      <c r="G45" s="31">
        <f t="shared" si="16"/>
        <v>-359224.91000000003</v>
      </c>
      <c r="H45" s="31">
        <f t="shared" si="16"/>
        <v>-210670.47</v>
      </c>
      <c r="I45" s="31">
        <f t="shared" si="16"/>
        <v>-130156.83</v>
      </c>
      <c r="J45" s="31">
        <f t="shared" si="16"/>
        <v>-1543281.5699999998</v>
      </c>
      <c r="L45" s="43"/>
    </row>
    <row r="46" spans="1:12" ht="15.75">
      <c r="A46" s="17" t="s">
        <v>42</v>
      </c>
      <c r="B46" s="32">
        <f>B47+B48</f>
        <v>-116616</v>
      </c>
      <c r="C46" s="32">
        <f aca="true" t="shared" si="17" ref="C46:I46">C47+C48</f>
        <v>-110991</v>
      </c>
      <c r="D46" s="32">
        <f t="shared" si="17"/>
        <v>-126030</v>
      </c>
      <c r="E46" s="32">
        <f t="shared" si="17"/>
        <v>-145914</v>
      </c>
      <c r="F46" s="32">
        <f t="shared" si="17"/>
        <v>-119982</v>
      </c>
      <c r="G46" s="32">
        <f t="shared" si="17"/>
        <v>-147204</v>
      </c>
      <c r="H46" s="32">
        <f t="shared" si="17"/>
        <v>-64494</v>
      </c>
      <c r="I46" s="32">
        <f t="shared" si="17"/>
        <v>-76197</v>
      </c>
      <c r="J46" s="31">
        <f t="shared" si="12"/>
        <v>-907428</v>
      </c>
      <c r="L46" s="43"/>
    </row>
    <row r="47" spans="1:12" ht="15.75">
      <c r="A47" s="13" t="s">
        <v>67</v>
      </c>
      <c r="B47" s="20">
        <f aca="true" t="shared" si="18" ref="B47:I47">ROUND(-B9*$D$3,2)</f>
        <v>-116616</v>
      </c>
      <c r="C47" s="20">
        <f t="shared" si="18"/>
        <v>-110991</v>
      </c>
      <c r="D47" s="20">
        <f t="shared" si="18"/>
        <v>-126030</v>
      </c>
      <c r="E47" s="20">
        <f t="shared" si="18"/>
        <v>-145914</v>
      </c>
      <c r="F47" s="20">
        <f t="shared" si="18"/>
        <v>-119982</v>
      </c>
      <c r="G47" s="20">
        <f t="shared" si="18"/>
        <v>-147204</v>
      </c>
      <c r="H47" s="20">
        <f t="shared" si="18"/>
        <v>-64494</v>
      </c>
      <c r="I47" s="20">
        <f t="shared" si="18"/>
        <v>-76197</v>
      </c>
      <c r="J47" s="57">
        <f t="shared" si="12"/>
        <v>-907428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-56989.5</v>
      </c>
      <c r="C49" s="32">
        <f t="shared" si="20"/>
        <v>-20101.79</v>
      </c>
      <c r="D49" s="32">
        <f t="shared" si="20"/>
        <v>-39564</v>
      </c>
      <c r="E49" s="32">
        <f t="shared" si="20"/>
        <v>-69735.32</v>
      </c>
      <c r="F49" s="32">
        <f t="shared" si="20"/>
        <v>-37305.75</v>
      </c>
      <c r="G49" s="32">
        <f t="shared" si="20"/>
        <v>-212020.91</v>
      </c>
      <c r="H49" s="32">
        <f t="shared" si="20"/>
        <v>-146176.47</v>
      </c>
      <c r="I49" s="32">
        <f t="shared" si="20"/>
        <v>-53959.83</v>
      </c>
      <c r="J49" s="32">
        <f t="shared" si="20"/>
        <v>-635853.57</v>
      </c>
      <c r="L49" s="50"/>
    </row>
    <row r="50" spans="1:10" ht="15.75">
      <c r="A50" s="13" t="s">
        <v>60</v>
      </c>
      <c r="B50" s="27">
        <v>-56989.5</v>
      </c>
      <c r="C50" s="27">
        <v>-20101.79</v>
      </c>
      <c r="D50" s="27">
        <v>-39564</v>
      </c>
      <c r="E50" s="27">
        <v>-69735.32</v>
      </c>
      <c r="F50" s="27">
        <v>-37305.75</v>
      </c>
      <c r="G50" s="27">
        <v>-212020.91</v>
      </c>
      <c r="H50" s="27">
        <v>-146176.47</v>
      </c>
      <c r="I50" s="27">
        <v>-53959.83</v>
      </c>
      <c r="J50" s="27">
        <f t="shared" si="12"/>
        <v>-635853.57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630830.48</v>
      </c>
      <c r="C57" s="35">
        <f t="shared" si="21"/>
        <v>476707.17999999993</v>
      </c>
      <c r="D57" s="35">
        <f t="shared" si="21"/>
        <v>772964.04</v>
      </c>
      <c r="E57" s="35">
        <f t="shared" si="21"/>
        <v>946822.02</v>
      </c>
      <c r="F57" s="35">
        <f t="shared" si="21"/>
        <v>537103.65</v>
      </c>
      <c r="G57" s="35">
        <f t="shared" si="21"/>
        <v>821349.0399999999</v>
      </c>
      <c r="H57" s="35">
        <f t="shared" si="21"/>
        <v>440905.67000000004</v>
      </c>
      <c r="I57" s="35">
        <f t="shared" si="21"/>
        <v>380104.42</v>
      </c>
      <c r="J57" s="35">
        <f>SUM(B57:I57)</f>
        <v>5006786.5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5006786.48</v>
      </c>
      <c r="L60" s="43"/>
    </row>
    <row r="61" spans="1:10" ht="17.25" customHeight="1">
      <c r="A61" s="17" t="s">
        <v>46</v>
      </c>
      <c r="B61" s="45">
        <v>78946.55</v>
      </c>
      <c r="C61" s="45">
        <v>96757.06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175703.61</v>
      </c>
    </row>
    <row r="62" spans="1:10" ht="17.25" customHeight="1">
      <c r="A62" s="17" t="s">
        <v>52</v>
      </c>
      <c r="B62" s="45">
        <v>388061.36</v>
      </c>
      <c r="C62" s="45">
        <v>281832.35</v>
      </c>
      <c r="D62" s="44">
        <v>0</v>
      </c>
      <c r="E62" s="45">
        <v>145856.63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815750.34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133753.06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133753.06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142668.07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142668.07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69396.78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69396.78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43140.61</v>
      </c>
      <c r="E66" s="44">
        <v>0</v>
      </c>
      <c r="F66" s="45">
        <v>70807.69</v>
      </c>
      <c r="G66" s="44">
        <v>0</v>
      </c>
      <c r="H66" s="44">
        <v>0</v>
      </c>
      <c r="I66" s="44">
        <v>0</v>
      </c>
      <c r="J66" s="35">
        <f t="shared" si="22"/>
        <v>113948.3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163490.38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163490.38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87124.77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87124.77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18170.45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18170.45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211352.69</v>
      </c>
      <c r="G70" s="44">
        <v>0</v>
      </c>
      <c r="H70" s="44">
        <v>0</v>
      </c>
      <c r="I70" s="44">
        <v>0</v>
      </c>
      <c r="J70" s="35">
        <f t="shared" si="22"/>
        <v>211352.69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128340.17</v>
      </c>
      <c r="H71" s="45">
        <v>126794.03</v>
      </c>
      <c r="I71" s="44">
        <v>0</v>
      </c>
      <c r="J71" s="32">
        <f t="shared" si="22"/>
        <v>255134.2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208345.3</v>
      </c>
      <c r="H72" s="44">
        <v>0</v>
      </c>
      <c r="I72" s="44">
        <v>0</v>
      </c>
      <c r="J72" s="35">
        <f t="shared" si="22"/>
        <v>208345.3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104630.33</v>
      </c>
      <c r="J73" s="32">
        <f t="shared" si="22"/>
        <v>104630.33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149844.17</v>
      </c>
      <c r="J74" s="35">
        <f t="shared" si="22"/>
        <v>149844.17</v>
      </c>
    </row>
    <row r="75" spans="1:10" ht="17.25" customHeight="1">
      <c r="A75" s="41" t="s">
        <v>65</v>
      </c>
      <c r="B75" s="39">
        <v>163822.57</v>
      </c>
      <c r="C75" s="39">
        <v>98117.77</v>
      </c>
      <c r="D75" s="39">
        <v>384005.51</v>
      </c>
      <c r="E75" s="39">
        <v>532179.77</v>
      </c>
      <c r="F75" s="39">
        <v>254943.27</v>
      </c>
      <c r="G75" s="39">
        <v>484663.57</v>
      </c>
      <c r="H75" s="39">
        <v>314111.64</v>
      </c>
      <c r="I75" s="39">
        <v>125629.93</v>
      </c>
      <c r="J75" s="39">
        <f>SUM(B75:I75)</f>
        <v>2357474.0300000003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1.5909194840627514</v>
      </c>
      <c r="C79" s="55">
        <v>1.5584916934541908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1.4767998569137109</v>
      </c>
      <c r="C80" s="55">
        <v>1.439484837637103</v>
      </c>
      <c r="D80" s="55"/>
      <c r="E80" s="55">
        <v>1.528198826805855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1.41302091802794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1.4879398132821295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1.7794149456226538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1.6934040128808523</v>
      </c>
      <c r="E84" s="55">
        <v>0</v>
      </c>
      <c r="F84" s="55">
        <v>1.503130058725526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1.4736096125199662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1.4719384098544235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1.4584207085359375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1.4488503559668837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1.4734728291988513</v>
      </c>
      <c r="H89" s="55">
        <v>1.6537549429184921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1.6113652229217956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1.8415269078868632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1.9073604545587677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2014-05-15T19:30:27Z</dcterms:modified>
  <cp:category/>
  <cp:version/>
  <cp:contentType/>
  <cp:contentStatus/>
</cp:coreProperties>
</file>