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79" i="8"/>
  <c r="K75"/>
  <c r="K74"/>
  <c r="B9"/>
  <c r="C9"/>
  <c r="D9"/>
  <c r="E9"/>
  <c r="F9"/>
  <c r="G9"/>
  <c r="H9"/>
  <c r="I9"/>
  <c r="J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K20" s="1"/>
  <c r="C20"/>
  <c r="D20"/>
  <c r="E20"/>
  <c r="F20"/>
  <c r="G20"/>
  <c r="H20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K53" s="1"/>
  <c r="I53"/>
  <c r="J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4"/>
  <c r="K66"/>
  <c r="B68"/>
  <c r="C68"/>
  <c r="D68"/>
  <c r="E68"/>
  <c r="F68"/>
  <c r="G68"/>
  <c r="H68"/>
  <c r="I68"/>
  <c r="J68"/>
  <c r="K69"/>
  <c r="K70"/>
  <c r="K71"/>
  <c r="K72"/>
  <c r="K73"/>
  <c r="K76"/>
  <c r="K77"/>
  <c r="K78"/>
  <c r="K80"/>
  <c r="K81"/>
  <c r="K82"/>
  <c r="K83"/>
  <c r="K84"/>
  <c r="K85"/>
  <c r="K86"/>
  <c r="K87"/>
  <c r="K88"/>
  <c r="K89"/>
  <c r="K90"/>
  <c r="K92"/>
  <c r="K96"/>
  <c r="B99"/>
  <c r="C99"/>
  <c r="D99"/>
  <c r="E99"/>
  <c r="F99"/>
  <c r="G99"/>
  <c r="H99"/>
  <c r="I99"/>
  <c r="J99"/>
  <c r="K99" s="1"/>
  <c r="K100"/>
  <c r="J101"/>
  <c r="K101" s="1"/>
  <c r="K106"/>
  <c r="K107"/>
  <c r="K111"/>
  <c r="K112"/>
  <c r="K113"/>
  <c r="K114"/>
  <c r="K115"/>
  <c r="K116"/>
  <c r="K117"/>
  <c r="K118"/>
  <c r="K119"/>
  <c r="K120"/>
  <c r="K121"/>
  <c r="K122"/>
  <c r="K123"/>
  <c r="K68" l="1"/>
  <c r="K62"/>
  <c r="I60"/>
  <c r="G60"/>
  <c r="E60"/>
  <c r="C60"/>
  <c r="J8"/>
  <c r="J7" s="1"/>
  <c r="J49" s="1"/>
  <c r="J48" s="1"/>
  <c r="H8"/>
  <c r="H7" s="1"/>
  <c r="H49" s="1"/>
  <c r="H48" s="1"/>
  <c r="F8"/>
  <c r="F7" s="1"/>
  <c r="F49" s="1"/>
  <c r="F48" s="1"/>
  <c r="K9"/>
  <c r="B8"/>
  <c r="J60"/>
  <c r="H60"/>
  <c r="F60"/>
  <c r="D60"/>
  <c r="I8"/>
  <c r="I7" s="1"/>
  <c r="I49" s="1"/>
  <c r="I48" s="1"/>
  <c r="G8"/>
  <c r="G7" s="1"/>
  <c r="G49" s="1"/>
  <c r="G48" s="1"/>
  <c r="E8"/>
  <c r="E7" s="1"/>
  <c r="E49" s="1"/>
  <c r="E48" s="1"/>
  <c r="C8"/>
  <c r="C7" s="1"/>
  <c r="J98"/>
  <c r="J97" s="1"/>
  <c r="J124" s="1"/>
  <c r="J47"/>
  <c r="H98"/>
  <c r="H97" s="1"/>
  <c r="H47"/>
  <c r="F98"/>
  <c r="F97" s="1"/>
  <c r="F47"/>
  <c r="B7"/>
  <c r="B49" s="1"/>
  <c r="B60"/>
  <c r="K61"/>
  <c r="I47"/>
  <c r="I98"/>
  <c r="I97" s="1"/>
  <c r="G47"/>
  <c r="G98"/>
  <c r="G97" s="1"/>
  <c r="E47"/>
  <c r="E98"/>
  <c r="E97" s="1"/>
  <c r="E110" s="1"/>
  <c r="K110" s="1"/>
  <c r="C49"/>
  <c r="C50"/>
  <c r="K50" s="1"/>
  <c r="D8"/>
  <c r="D7" s="1"/>
  <c r="D49" s="1"/>
  <c r="D48" s="1"/>
  <c r="K60" l="1"/>
  <c r="K8"/>
  <c r="K7" s="1"/>
  <c r="D98"/>
  <c r="D97" s="1"/>
  <c r="D109" s="1"/>
  <c r="K109" s="1"/>
  <c r="D47"/>
  <c r="K49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<sst xmlns="http://schemas.openxmlformats.org/spreadsheetml/2006/main" count="127" uniqueCount="127">
  <si>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</si>
  <si>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</si>
  <si>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</si>
  <si>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</si>
  <si>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</si>
  <si>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</si>
  <si>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</si>
  <si>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</si>
  <si>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</si>
  <si>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</si>
  <si>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</si>
  <si>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</si>
  <si>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</si>
  <si>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</si>
  <si>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</si>
  <si>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</si>
  <si>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</si>
  <si>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</si>
  <si>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</si>
  <si>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</si>
  <si>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</si>
  <si>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</si>
  <si>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</si>
  <si>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</si>
  <si>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</si>
  <si>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</si>
  <si>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</si>
  <si>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</si>
  <si>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</si>
  <si>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</si>
  <si>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</si>
  <si>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</si>
  <si>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</si>
  <si>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</si>
  <si>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</si>
  <si>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</si>
  <si>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</si>
  <si>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</si>
  <si>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</si>
  <si>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</si>
  <si>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</si>
  <si>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</si>
  <si>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</si>
  <si>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</si>
  <si>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</si>
  <si>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</si>
  <si>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</si>
  <si>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</si>
  <si>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</si>
  <si>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</si>
  <si>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</si>
  <si>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</si>
  <si>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</si>
  <si>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</si>
  <si>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</si>
  <si>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</si>
  <si>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</si>
  <si>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</si>
  <si>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</si>
  <si>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</si>
  <si>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</si>
  <si>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</si>
  <si>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</si>
  <si>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</si>
  <si>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</si>
  <si>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</si>
  <si>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</si>
  <si>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</si>
  <si>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</si>
  <si>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</si>
  <si>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</si>
  <si>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</si>
  <si>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</si>
  <si>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</si>
  <si>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</si>
  <si>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</si>
  <si>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</si>
  <si>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</si>
  <si>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</si>
  <si>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</si>
  <si>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</si>
  <si>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</si>
  <si>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</si>
  <si>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</si>
  <si>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</si>
  <si>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</si>
  <si>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</si>
  <si>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</si>
  <si>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</si>
  <si>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</si>
  <si>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</si>
  <si>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</si>
  <si>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</si>
  <si>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</si>
  <si>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</si>
  <si>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</si>
  <si>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</si>
  <si>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</si>
  <si>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</si>
  <si>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</si>
  <si>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</si>
  <si>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</si>
  <si>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</si>
  <si>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</si>
  <si>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</si>
  <si>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</si>
  <si>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</si>
  <si>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</si>
  <si>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</si>
  <si>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</si>
  <si>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</si>
  <si>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</si>
  <si>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</si>
  <si>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</si>
  <si>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</si>
  <si>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</si>
  <si>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</si>
  <si>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</si>
  <si>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</si>
  <si>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</si>
  <si>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</si>
  <si>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</si>
  <si>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</si>
  <si>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</si>
  <si>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</si>
  <si>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 (5.2 + 7.2.1)</t>
  </si>
  <si>
    <t>OPERAÇÃO 30/05/14 - VENCIMENTO 06/06/14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</si>
</sst>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114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113</v>
      </c>
      <c r="J5" s="69" t="s">
        <v>112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575742</v>
      </c>
      <c r="C7" s="9">
        <f t="shared" si="0"/>
        <v>780025</v>
      </c>
      <c r="D7" s="9">
        <f t="shared" si="0"/>
        <v>798428</v>
      </c>
      <c r="E7" s="9">
        <f t="shared" si="0"/>
        <v>519454</v>
      </c>
      <c r="F7" s="9">
        <f t="shared" si="0"/>
        <v>765570</v>
      </c>
      <c r="G7" s="9">
        <f t="shared" si="0"/>
        <v>1183884</v>
      </c>
      <c r="H7" s="9">
        <f t="shared" si="0"/>
        <v>532908</v>
      </c>
      <c r="I7" s="9">
        <f t="shared" si="0"/>
        <v>121321</v>
      </c>
      <c r="J7" s="9">
        <f t="shared" si="0"/>
        <v>294927</v>
      </c>
      <c r="K7" s="9">
        <f t="shared" si="0"/>
        <v>5572259</v>
      </c>
      <c r="L7" s="53"/>
    </row>
    <row r="8" spans="1:13" ht="17.25" customHeight="1">
      <c r="A8" s="10" t="s">
        <v>121</v>
      </c>
      <c r="B8" s="11">
        <f>B9+B12+B16</f>
        <v>346440</v>
      </c>
      <c r="C8" s="11">
        <f t="shared" ref="C8:J8" si="1">C9+C12+C16</f>
        <v>475236</v>
      </c>
      <c r="D8" s="11">
        <f t="shared" si="1"/>
        <v>456453</v>
      </c>
      <c r="E8" s="11">
        <f t="shared" si="1"/>
        <v>313281</v>
      </c>
      <c r="F8" s="11">
        <f t="shared" si="1"/>
        <v>432681</v>
      </c>
      <c r="G8" s="11">
        <f t="shared" si="1"/>
        <v>648602</v>
      </c>
      <c r="H8" s="11">
        <f t="shared" si="1"/>
        <v>330523</v>
      </c>
      <c r="I8" s="11">
        <f t="shared" si="1"/>
        <v>65896</v>
      </c>
      <c r="J8" s="11">
        <f t="shared" si="1"/>
        <v>166815</v>
      </c>
      <c r="K8" s="11">
        <f>SUM(B8:J8)</f>
        <v>3235927</v>
      </c>
    </row>
    <row r="9" spans="1:13" ht="17.25" customHeight="1">
      <c r="A9" s="15" t="s">
        <v>17</v>
      </c>
      <c r="B9" s="13">
        <f>+B10+B11</f>
        <v>51636</v>
      </c>
      <c r="C9" s="13">
        <f t="shared" ref="C9:J9" si="2">+C10+C11</f>
        <v>72484</v>
      </c>
      <c r="D9" s="13">
        <f t="shared" si="2"/>
        <v>63872</v>
      </c>
      <c r="E9" s="13">
        <f t="shared" si="2"/>
        <v>44988</v>
      </c>
      <c r="F9" s="13">
        <f t="shared" si="2"/>
        <v>56249</v>
      </c>
      <c r="G9" s="13">
        <f t="shared" si="2"/>
        <v>66153</v>
      </c>
      <c r="H9" s="13">
        <f t="shared" si="2"/>
        <v>58792</v>
      </c>
      <c r="I9" s="13">
        <f t="shared" si="2"/>
        <v>11472</v>
      </c>
      <c r="J9" s="13">
        <f t="shared" si="2"/>
        <v>20511</v>
      </c>
      <c r="K9" s="11">
        <f>SUM(B9:J9)</f>
        <v>446157</v>
      </c>
    </row>
    <row r="10" spans="1:13" ht="17.25" customHeight="1">
      <c r="A10" s="30" t="s">
        <v>18</v>
      </c>
      <c r="B10" s="13">
        <v>51636</v>
      </c>
      <c r="C10" s="13">
        <v>72484</v>
      </c>
      <c r="D10" s="13">
        <v>63872</v>
      </c>
      <c r="E10" s="13">
        <v>44988</v>
      </c>
      <c r="F10" s="13">
        <v>56249</v>
      </c>
      <c r="G10" s="13">
        <v>66153</v>
      </c>
      <c r="H10" s="13">
        <v>58792</v>
      </c>
      <c r="I10" s="13">
        <v>11472</v>
      </c>
      <c r="J10" s="13">
        <v>20511</v>
      </c>
      <c r="K10" s="11">
        <f>SUM(B10:J10)</f>
        <v>446157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286210</v>
      </c>
      <c r="C12" s="17">
        <f t="shared" si="3"/>
        <v>390940</v>
      </c>
      <c r="D12" s="17">
        <f t="shared" si="3"/>
        <v>381833</v>
      </c>
      <c r="E12" s="17">
        <f t="shared" si="3"/>
        <v>261333</v>
      </c>
      <c r="F12" s="17">
        <f t="shared" si="3"/>
        <v>366110</v>
      </c>
      <c r="G12" s="17">
        <f t="shared" si="3"/>
        <v>567122</v>
      </c>
      <c r="H12" s="17">
        <f t="shared" si="3"/>
        <v>264435</v>
      </c>
      <c r="I12" s="17">
        <f t="shared" si="3"/>
        <v>52447</v>
      </c>
      <c r="J12" s="17">
        <f t="shared" si="3"/>
        <v>142236</v>
      </c>
      <c r="K12" s="11">
        <f t="shared" ref="K12:K27" si="4">SUM(B12:J12)</f>
        <v>2712666</v>
      </c>
    </row>
    <row r="13" spans="1:13" ht="17.25" customHeight="1">
      <c r="A13" s="14" t="s">
        <v>20</v>
      </c>
      <c r="B13" s="13">
        <v>131131</v>
      </c>
      <c r="C13" s="13">
        <v>191548</v>
      </c>
      <c r="D13" s="13">
        <v>194092</v>
      </c>
      <c r="E13" s="13">
        <v>128958</v>
      </c>
      <c r="F13" s="13">
        <v>180635</v>
      </c>
      <c r="G13" s="13">
        <v>272479</v>
      </c>
      <c r="H13" s="13">
        <v>121833</v>
      </c>
      <c r="I13" s="13">
        <v>27950</v>
      </c>
      <c r="J13" s="13">
        <v>72111</v>
      </c>
      <c r="K13" s="11">
        <f t="shared" si="4"/>
        <v>1320737</v>
      </c>
      <c r="L13" s="53"/>
      <c r="M13" s="54"/>
    </row>
    <row r="14" spans="1:13" ht="17.25" customHeight="1">
      <c r="A14" s="14" t="s">
        <v>21</v>
      </c>
      <c r="B14" s="13">
        <v>126103</v>
      </c>
      <c r="C14" s="13">
        <v>157484</v>
      </c>
      <c r="D14" s="13">
        <v>149355</v>
      </c>
      <c r="E14" s="13">
        <v>107482</v>
      </c>
      <c r="F14" s="13">
        <v>151387</v>
      </c>
      <c r="G14" s="13">
        <v>252366</v>
      </c>
      <c r="H14" s="13">
        <v>116283</v>
      </c>
      <c r="I14" s="13">
        <v>18392</v>
      </c>
      <c r="J14" s="13">
        <v>55510</v>
      </c>
      <c r="K14" s="11">
        <f t="shared" si="4"/>
        <v>1134362</v>
      </c>
      <c r="L14" s="53"/>
    </row>
    <row r="15" spans="1:13" ht="17.25" customHeight="1">
      <c r="A15" s="14" t="s">
        <v>22</v>
      </c>
      <c r="B15" s="13">
        <v>28976</v>
      </c>
      <c r="C15" s="13">
        <v>41908</v>
      </c>
      <c r="D15" s="13">
        <v>38386</v>
      </c>
      <c r="E15" s="13">
        <v>24893</v>
      </c>
      <c r="F15" s="13">
        <v>34088</v>
      </c>
      <c r="G15" s="13">
        <v>42277</v>
      </c>
      <c r="H15" s="13">
        <v>26319</v>
      </c>
      <c r="I15" s="13">
        <v>6105</v>
      </c>
      <c r="J15" s="13">
        <v>14615</v>
      </c>
      <c r="K15" s="11">
        <f t="shared" si="4"/>
        <v>257567</v>
      </c>
    </row>
    <row r="16" spans="1:13" ht="17.25" customHeight="1">
      <c r="A16" s="15" t="s">
        <v>117</v>
      </c>
      <c r="B16" s="13">
        <f>B17+B18+B19</f>
        <v>8594</v>
      </c>
      <c r="C16" s="13">
        <f t="shared" ref="C16:J16" si="5">C17+C18+C19</f>
        <v>11812</v>
      </c>
      <c r="D16" s="13">
        <f t="shared" si="5"/>
        <v>10748</v>
      </c>
      <c r="E16" s="13">
        <f t="shared" si="5"/>
        <v>6960</v>
      </c>
      <c r="F16" s="13">
        <f t="shared" si="5"/>
        <v>10322</v>
      </c>
      <c r="G16" s="13">
        <f t="shared" si="5"/>
        <v>15327</v>
      </c>
      <c r="H16" s="13">
        <f t="shared" si="5"/>
        <v>7296</v>
      </c>
      <c r="I16" s="13">
        <f t="shared" si="5"/>
        <v>1977</v>
      </c>
      <c r="J16" s="13">
        <f t="shared" si="5"/>
        <v>4068</v>
      </c>
      <c r="K16" s="11">
        <f t="shared" si="4"/>
        <v>77104</v>
      </c>
    </row>
    <row r="17" spans="1:12" ht="17.25" customHeight="1">
      <c r="A17" s="14" t="s">
        <v>118</v>
      </c>
      <c r="B17" s="13">
        <v>3314</v>
      </c>
      <c r="C17" s="13">
        <v>4743</v>
      </c>
      <c r="D17" s="13">
        <v>4222</v>
      </c>
      <c r="E17" s="13">
        <v>3015</v>
      </c>
      <c r="F17" s="13">
        <v>4398</v>
      </c>
      <c r="G17" s="13">
        <v>6998</v>
      </c>
      <c r="H17" s="13">
        <v>3333</v>
      </c>
      <c r="I17" s="13">
        <v>885</v>
      </c>
      <c r="J17" s="13">
        <v>1618</v>
      </c>
      <c r="K17" s="11">
        <f t="shared" si="4"/>
        <v>32526</v>
      </c>
    </row>
    <row r="18" spans="1:12" ht="17.25" customHeight="1">
      <c r="A18" s="14" t="s">
        <v>119</v>
      </c>
      <c r="B18" s="13">
        <v>189</v>
      </c>
      <c r="C18" s="13">
        <v>253</v>
      </c>
      <c r="D18" s="13">
        <v>267</v>
      </c>
      <c r="E18" s="13">
        <v>224</v>
      </c>
      <c r="F18" s="13">
        <v>318</v>
      </c>
      <c r="G18" s="13">
        <v>557</v>
      </c>
      <c r="H18" s="13">
        <v>258</v>
      </c>
      <c r="I18" s="13">
        <v>47</v>
      </c>
      <c r="J18" s="13">
        <v>75</v>
      </c>
      <c r="K18" s="11">
        <f t="shared" si="4"/>
        <v>2188</v>
      </c>
    </row>
    <row r="19" spans="1:12" ht="17.25" customHeight="1">
      <c r="A19" s="14" t="s">
        <v>120</v>
      </c>
      <c r="B19" s="13">
        <v>5091</v>
      </c>
      <c r="C19" s="13">
        <v>6816</v>
      </c>
      <c r="D19" s="13">
        <v>6259</v>
      </c>
      <c r="E19" s="13">
        <v>3721</v>
      </c>
      <c r="F19" s="13">
        <v>5606</v>
      </c>
      <c r="G19" s="13">
        <v>7772</v>
      </c>
      <c r="H19" s="13">
        <v>3705</v>
      </c>
      <c r="I19" s="13">
        <v>1045</v>
      </c>
      <c r="J19" s="13">
        <v>2375</v>
      </c>
      <c r="K19" s="11">
        <f t="shared" si="4"/>
        <v>42390</v>
      </c>
    </row>
    <row r="20" spans="1:12" ht="17.25" customHeight="1">
      <c r="A20" s="16" t="s">
        <v>23</v>
      </c>
      <c r="B20" s="11">
        <f>+B21+B22+B23</f>
        <v>184806</v>
      </c>
      <c r="C20" s="11">
        <f t="shared" ref="C20:J20" si="6">+C21+C22+C23</f>
        <v>232878</v>
      </c>
      <c r="D20" s="11">
        <f t="shared" si="6"/>
        <v>256434</v>
      </c>
      <c r="E20" s="11">
        <f t="shared" si="6"/>
        <v>156705</v>
      </c>
      <c r="F20" s="11">
        <f t="shared" si="6"/>
        <v>269598</v>
      </c>
      <c r="G20" s="11">
        <f t="shared" si="6"/>
        <v>464604</v>
      </c>
      <c r="H20" s="11">
        <f t="shared" si="6"/>
        <v>160448</v>
      </c>
      <c r="I20" s="11">
        <f t="shared" si="6"/>
        <v>40271</v>
      </c>
      <c r="J20" s="11">
        <f t="shared" si="6"/>
        <v>92322</v>
      </c>
      <c r="K20" s="11">
        <f t="shared" si="4"/>
        <v>1858066</v>
      </c>
    </row>
    <row r="21" spans="1:12" ht="17.25" customHeight="1">
      <c r="A21" s="12" t="s">
        <v>24</v>
      </c>
      <c r="B21" s="13">
        <v>98584</v>
      </c>
      <c r="C21" s="13">
        <v>134592</v>
      </c>
      <c r="D21" s="13">
        <v>150720</v>
      </c>
      <c r="E21" s="13">
        <v>90422</v>
      </c>
      <c r="F21" s="13">
        <v>153131</v>
      </c>
      <c r="G21" s="13">
        <v>249760</v>
      </c>
      <c r="H21" s="13">
        <v>90711</v>
      </c>
      <c r="I21" s="13">
        <v>24563</v>
      </c>
      <c r="J21" s="13">
        <v>52877</v>
      </c>
      <c r="K21" s="11">
        <f t="shared" si="4"/>
        <v>1045360</v>
      </c>
      <c r="L21" s="53"/>
    </row>
    <row r="22" spans="1:12" ht="17.25" customHeight="1">
      <c r="A22" s="12" t="s">
        <v>25</v>
      </c>
      <c r="B22" s="13">
        <v>71116</v>
      </c>
      <c r="C22" s="13">
        <v>78959</v>
      </c>
      <c r="D22" s="13">
        <v>84876</v>
      </c>
      <c r="E22" s="13">
        <v>55143</v>
      </c>
      <c r="F22" s="13">
        <v>96681</v>
      </c>
      <c r="G22" s="13">
        <v>185579</v>
      </c>
      <c r="H22" s="13">
        <v>57395</v>
      </c>
      <c r="I22" s="13">
        <v>12319</v>
      </c>
      <c r="J22" s="13">
        <v>31391</v>
      </c>
      <c r="K22" s="11">
        <f t="shared" si="4"/>
        <v>673459</v>
      </c>
      <c r="L22" s="53"/>
    </row>
    <row r="23" spans="1:12" ht="17.25" customHeight="1">
      <c r="A23" s="12" t="s">
        <v>26</v>
      </c>
      <c r="B23" s="13">
        <v>15106</v>
      </c>
      <c r="C23" s="13">
        <v>19327</v>
      </c>
      <c r="D23" s="13">
        <v>20838</v>
      </c>
      <c r="E23" s="13">
        <v>11140</v>
      </c>
      <c r="F23" s="13">
        <v>19786</v>
      </c>
      <c r="G23" s="13">
        <v>29265</v>
      </c>
      <c r="H23" s="13">
        <v>12342</v>
      </c>
      <c r="I23" s="13">
        <v>3389</v>
      </c>
      <c r="J23" s="13">
        <v>8054</v>
      </c>
      <c r="K23" s="11">
        <f t="shared" si="4"/>
        <v>139247</v>
      </c>
    </row>
    <row r="24" spans="1:12" ht="17.25" customHeight="1">
      <c r="A24" s="16" t="s">
        <v>27</v>
      </c>
      <c r="B24" s="13">
        <v>44496</v>
      </c>
      <c r="C24" s="13">
        <v>71911</v>
      </c>
      <c r="D24" s="13">
        <v>85541</v>
      </c>
      <c r="E24" s="13">
        <v>49468</v>
      </c>
      <c r="F24" s="13">
        <v>63291</v>
      </c>
      <c r="G24" s="13">
        <v>70678</v>
      </c>
      <c r="H24" s="13">
        <v>33990</v>
      </c>
      <c r="I24" s="13">
        <v>15154</v>
      </c>
      <c r="J24" s="13">
        <v>35790</v>
      </c>
      <c r="K24" s="11">
        <f t="shared" si="4"/>
        <v>470319</v>
      </c>
    </row>
    <row r="25" spans="1:12" ht="17.25" customHeight="1">
      <c r="A25" s="12" t="s">
        <v>28</v>
      </c>
      <c r="B25" s="13">
        <v>28477</v>
      </c>
      <c r="C25" s="13">
        <v>46023</v>
      </c>
      <c r="D25" s="13">
        <v>54746</v>
      </c>
      <c r="E25" s="13">
        <v>31660</v>
      </c>
      <c r="F25" s="13">
        <v>40506</v>
      </c>
      <c r="G25" s="13">
        <v>45234</v>
      </c>
      <c r="H25" s="13">
        <v>21754</v>
      </c>
      <c r="I25" s="13">
        <v>9699</v>
      </c>
      <c r="J25" s="13">
        <v>22906</v>
      </c>
      <c r="K25" s="11">
        <f t="shared" si="4"/>
        <v>301005</v>
      </c>
      <c r="L25" s="53"/>
    </row>
    <row r="26" spans="1:12" ht="17.25" customHeight="1">
      <c r="A26" s="12" t="s">
        <v>29</v>
      </c>
      <c r="B26" s="13">
        <v>16019</v>
      </c>
      <c r="C26" s="13">
        <v>25888</v>
      </c>
      <c r="D26" s="13">
        <v>30795</v>
      </c>
      <c r="E26" s="13">
        <v>17808</v>
      </c>
      <c r="F26" s="13">
        <v>22785</v>
      </c>
      <c r="G26" s="13">
        <v>25444</v>
      </c>
      <c r="H26" s="13">
        <v>12236</v>
      </c>
      <c r="I26" s="13">
        <v>5455</v>
      </c>
      <c r="J26" s="13">
        <v>12884</v>
      </c>
      <c r="K26" s="11">
        <f t="shared" si="4"/>
        <v>169314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7947</v>
      </c>
      <c r="I27" s="11">
        <v>0</v>
      </c>
      <c r="J27" s="11">
        <v>0</v>
      </c>
      <c r="K27" s="11">
        <f t="shared" si="4"/>
        <v>7947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7269.04</v>
      </c>
      <c r="I35" s="19">
        <v>0</v>
      </c>
      <c r="J35" s="19">
        <v>0</v>
      </c>
      <c r="K35" s="23">
        <f>SUM(B35:J35)</f>
        <v>7269.04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1323466.8999999999</v>
      </c>
      <c r="C47" s="22">
        <f t="shared" ref="C47:H47" si="9">+C48+C56</f>
        <v>2041748.61</v>
      </c>
      <c r="D47" s="22">
        <f t="shared" si="9"/>
        <v>2371005.9899999998</v>
      </c>
      <c r="E47" s="22">
        <f t="shared" si="9"/>
        <v>1308371.28</v>
      </c>
      <c r="F47" s="22">
        <f t="shared" si="9"/>
        <v>1862758.26</v>
      </c>
      <c r="G47" s="22">
        <f t="shared" si="9"/>
        <v>2478601.1</v>
      </c>
      <c r="H47" s="22">
        <f t="shared" si="9"/>
        <v>1289323.3599999999</v>
      </c>
      <c r="I47" s="22">
        <f>+I48+I56</f>
        <v>511428.68</v>
      </c>
      <c r="J47" s="22">
        <f>+J48+J56</f>
        <v>749537.3</v>
      </c>
      <c r="K47" s="22">
        <f>SUM(B47:J47)</f>
        <v>13936241.48</v>
      </c>
    </row>
    <row r="48" spans="1:11" ht="17.25" customHeight="1">
      <c r="A48" s="16" t="s">
        <v>48</v>
      </c>
      <c r="B48" s="23">
        <f>SUM(B49:B55)</f>
        <v>1307452.51</v>
      </c>
      <c r="C48" s="23">
        <f t="shared" ref="C48:H48" si="10">SUM(C49:C55)</f>
        <v>2020377.31</v>
      </c>
      <c r="D48" s="23">
        <f t="shared" si="10"/>
        <v>2349454.23</v>
      </c>
      <c r="E48" s="23">
        <f t="shared" si="10"/>
        <v>1288245.92</v>
      </c>
      <c r="F48" s="23">
        <f t="shared" si="10"/>
        <v>1843186.33</v>
      </c>
      <c r="G48" s="23">
        <f t="shared" si="10"/>
        <v>2451942.15</v>
      </c>
      <c r="H48" s="23">
        <f t="shared" si="10"/>
        <v>1272818.96</v>
      </c>
      <c r="I48" s="23">
        <f>SUM(I49:I55)</f>
        <v>511428.68</v>
      </c>
      <c r="J48" s="23">
        <f>SUM(J49:J55)</f>
        <v>737170.04</v>
      </c>
      <c r="K48" s="23">
        <f t="shared" ref="K48:K56" si="11">SUM(B48:J48)</f>
        <v>13782076.129999999</v>
      </c>
    </row>
    <row r="49" spans="1:11" ht="17.25" customHeight="1">
      <c r="A49" s="35" t="s">
        <v>49</v>
      </c>
      <c r="B49" s="23">
        <f t="shared" ref="B49:H49" si="12">ROUND(B30*B7,2)</f>
        <v>1307452.51</v>
      </c>
      <c r="C49" s="23">
        <f t="shared" si="12"/>
        <v>2015896.61</v>
      </c>
      <c r="D49" s="23">
        <f t="shared" si="12"/>
        <v>2349454.23</v>
      </c>
      <c r="E49" s="23">
        <f t="shared" si="12"/>
        <v>1288245.92</v>
      </c>
      <c r="F49" s="23">
        <f t="shared" si="12"/>
        <v>1843186.33</v>
      </c>
      <c r="G49" s="23">
        <f t="shared" si="12"/>
        <v>2451942.15</v>
      </c>
      <c r="H49" s="23">
        <f t="shared" si="12"/>
        <v>1265549.92</v>
      </c>
      <c r="I49" s="23">
        <f>ROUND(I30*I7,2)</f>
        <v>511428.68</v>
      </c>
      <c r="J49" s="23">
        <f>ROUND(J30*J7,2)</f>
        <v>737170.04</v>
      </c>
      <c r="K49" s="23">
        <f t="shared" si="11"/>
        <v>13770326.390000001</v>
      </c>
    </row>
    <row r="50" spans="1:11" ht="17.25" customHeight="1">
      <c r="A50" s="35" t="s">
        <v>50</v>
      </c>
      <c r="B50" s="19">
        <v>0</v>
      </c>
      <c r="C50" s="23">
        <f>ROUND(C31*C7,2)</f>
        <v>4480.7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4480.7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7269.04</v>
      </c>
      <c r="I53" s="32">
        <f>+I35</f>
        <v>0</v>
      </c>
      <c r="J53" s="32">
        <f>+J35</f>
        <v>0</v>
      </c>
      <c r="K53" s="23">
        <f t="shared" si="11"/>
        <v>7269.04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-270393.88</v>
      </c>
      <c r="C60" s="36">
        <f t="shared" si="13"/>
        <v>-259105.94</v>
      </c>
      <c r="D60" s="36">
        <f t="shared" si="13"/>
        <v>-324121.86</v>
      </c>
      <c r="E60" s="36">
        <f t="shared" si="13"/>
        <v>-330704.57</v>
      </c>
      <c r="F60" s="36">
        <f t="shared" si="13"/>
        <v>-302100.16000000003</v>
      </c>
      <c r="G60" s="36">
        <f t="shared" si="13"/>
        <v>-366379.24</v>
      </c>
      <c r="H60" s="36">
        <f t="shared" si="13"/>
        <v>-296643.59999999998</v>
      </c>
      <c r="I60" s="36">
        <f t="shared" si="13"/>
        <v>-110826.66</v>
      </c>
      <c r="J60" s="36">
        <f t="shared" si="13"/>
        <v>-147913.14000000001</v>
      </c>
      <c r="K60" s="36">
        <f>SUM(B60:J60)</f>
        <v>-2408189.0500000003</v>
      </c>
    </row>
    <row r="61" spans="1:11" ht="18.75" customHeight="1">
      <c r="A61" s="16" t="s">
        <v>82</v>
      </c>
      <c r="B61" s="36">
        <f t="shared" ref="B61:J61" si="14">B62+B63+B64+B65+B66+B67</f>
        <v>-229114.91</v>
      </c>
      <c r="C61" s="36">
        <f t="shared" si="14"/>
        <v>-223759.79</v>
      </c>
      <c r="D61" s="36">
        <f t="shared" si="14"/>
        <v>-221268.71</v>
      </c>
      <c r="E61" s="36">
        <f t="shared" si="14"/>
        <v>-246227.93</v>
      </c>
      <c r="F61" s="36">
        <f t="shared" si="14"/>
        <v>-245087.56</v>
      </c>
      <c r="G61" s="36">
        <f t="shared" si="14"/>
        <v>-277358.21999999997</v>
      </c>
      <c r="H61" s="36">
        <f t="shared" si="14"/>
        <v>-176376</v>
      </c>
      <c r="I61" s="36">
        <f t="shared" si="14"/>
        <v>-34416</v>
      </c>
      <c r="J61" s="36">
        <f t="shared" si="14"/>
        <v>-61533</v>
      </c>
      <c r="K61" s="36">
        <f t="shared" ref="K61:K92" si="15">SUM(B61:J61)</f>
        <v>-1715142.12</v>
      </c>
    </row>
    <row r="62" spans="1:11" ht="18.75" customHeight="1">
      <c r="A62" s="12" t="s">
        <v>83</v>
      </c>
      <c r="B62" s="36">
        <f>-ROUND(B9*$D$3,2)</f>
        <v>-154908</v>
      </c>
      <c r="C62" s="36">
        <f t="shared" ref="C62:J62" si="16">-ROUND(C9*$D$3,2)</f>
        <v>-217452</v>
      </c>
      <c r="D62" s="36">
        <f t="shared" si="16"/>
        <v>-191616</v>
      </c>
      <c r="E62" s="36">
        <f t="shared" si="16"/>
        <v>-134964</v>
      </c>
      <c r="F62" s="36">
        <f t="shared" si="16"/>
        <v>-168747</v>
      </c>
      <c r="G62" s="36">
        <f t="shared" si="16"/>
        <v>-198459</v>
      </c>
      <c r="H62" s="36">
        <f t="shared" si="16"/>
        <v>-176376</v>
      </c>
      <c r="I62" s="36">
        <f t="shared" si="16"/>
        <v>-34416</v>
      </c>
      <c r="J62" s="36">
        <f t="shared" si="16"/>
        <v>-61533</v>
      </c>
      <c r="K62" s="36">
        <f t="shared" si="15"/>
        <v>-1338471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-180</v>
      </c>
      <c r="C64" s="36">
        <v>-66</v>
      </c>
      <c r="D64" s="36">
        <v>-177</v>
      </c>
      <c r="E64" s="36">
        <v>-576</v>
      </c>
      <c r="F64" s="36">
        <v>-339</v>
      </c>
      <c r="G64" s="36">
        <v>-372</v>
      </c>
      <c r="H64" s="36">
        <v>0</v>
      </c>
      <c r="I64" s="36">
        <v>0</v>
      </c>
      <c r="J64" s="36">
        <v>0</v>
      </c>
      <c r="K64" s="36">
        <f t="shared" si="15"/>
        <v>-1710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-74026.91</v>
      </c>
      <c r="C66" s="48">
        <v>-6241.79</v>
      </c>
      <c r="D66" s="48">
        <v>-29475.71</v>
      </c>
      <c r="E66" s="48">
        <v>-110687.93</v>
      </c>
      <c r="F66" s="48">
        <v>-76001.56</v>
      </c>
      <c r="G66" s="48">
        <v>-78527.22</v>
      </c>
      <c r="H66" s="19">
        <v>0</v>
      </c>
      <c r="I66" s="19">
        <v>0</v>
      </c>
      <c r="J66" s="19">
        <v>0</v>
      </c>
      <c r="K66" s="36">
        <f t="shared" si="15"/>
        <v>-374961.12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-41278.97</v>
      </c>
      <c r="C68" s="36">
        <f t="shared" si="17"/>
        <v>-35346.15</v>
      </c>
      <c r="D68" s="36">
        <f t="shared" si="17"/>
        <v>-102853.15000000001</v>
      </c>
      <c r="E68" s="36">
        <f t="shared" si="17"/>
        <v>-84476.64</v>
      </c>
      <c r="F68" s="36">
        <f t="shared" si="17"/>
        <v>-57012.600000000006</v>
      </c>
      <c r="G68" s="36">
        <f t="shared" si="17"/>
        <v>-89021.01999999999</v>
      </c>
      <c r="H68" s="36">
        <f t="shared" si="17"/>
        <v>-120267.59999999999</v>
      </c>
      <c r="I68" s="36">
        <f t="shared" si="17"/>
        <v>-76410.66</v>
      </c>
      <c r="J68" s="36">
        <f t="shared" si="17"/>
        <v>-86380.14</v>
      </c>
      <c r="K68" s="36">
        <f t="shared" si="15"/>
        <v>-693046.93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-14176.86</v>
      </c>
      <c r="C73" s="36">
        <v>-20580.240000000002</v>
      </c>
      <c r="D73" s="36">
        <v>-19455.330000000002</v>
      </c>
      <c r="E73" s="36">
        <v>-13643.25</v>
      </c>
      <c r="F73" s="36">
        <v>-18748.650000000001</v>
      </c>
      <c r="G73" s="36">
        <v>-28570.05</v>
      </c>
      <c r="H73" s="36">
        <v>-13989.37</v>
      </c>
      <c r="I73" s="36">
        <v>-4917.91</v>
      </c>
      <c r="J73" s="36">
        <v>-10138.69</v>
      </c>
      <c r="K73" s="49">
        <f t="shared" si="15"/>
        <v>-144220.35</v>
      </c>
    </row>
    <row r="74" spans="1:11" ht="18.75" customHeight="1">
      <c r="A74" s="12" t="s">
        <v>67</v>
      </c>
      <c r="B74" s="36">
        <v>8973.58</v>
      </c>
      <c r="C74" s="36">
        <v>33369.919999999998</v>
      </c>
      <c r="D74" s="36">
        <v>1137.57</v>
      </c>
      <c r="E74" s="36">
        <v>-7016.07</v>
      </c>
      <c r="F74" s="36">
        <v>-9649.77</v>
      </c>
      <c r="G74" s="36">
        <v>-14703.05</v>
      </c>
      <c r="H74" s="36">
        <v>-7194.5</v>
      </c>
      <c r="I74" s="36">
        <v>-1605.92</v>
      </c>
      <c r="J74" s="36">
        <v>-3311.76</v>
      </c>
      <c r="K74" s="49">
        <f t="shared" si="15"/>
        <v>0</v>
      </c>
    </row>
    <row r="75" spans="1:11" ht="18.75" customHeight="1">
      <c r="A75" s="12" t="s">
        <v>68</v>
      </c>
      <c r="B75" s="36">
        <v>-36075.69</v>
      </c>
      <c r="C75" s="36">
        <v>-46862.03</v>
      </c>
      <c r="D75" s="36">
        <v>-81394.33</v>
      </c>
      <c r="E75" s="36">
        <v>-52045.04</v>
      </c>
      <c r="F75" s="36">
        <v>-25369.03</v>
      </c>
      <c r="G75" s="36">
        <v>-43027.57</v>
      </c>
      <c r="H75" s="36">
        <v>-96926.93</v>
      </c>
      <c r="I75" s="36">
        <v>-28283</v>
      </c>
      <c r="J75" s="36">
        <v>-56008.17</v>
      </c>
      <c r="K75" s="49">
        <f t="shared" si="15"/>
        <v>-465991.79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36">
        <v>-1078.4000000000001</v>
      </c>
      <c r="D79" s="36">
        <v>-2048.96</v>
      </c>
      <c r="E79" s="19">
        <v>0</v>
      </c>
      <c r="F79" s="36">
        <v>-2864.5</v>
      </c>
      <c r="G79" s="36">
        <v>-2696</v>
      </c>
      <c r="H79" s="36">
        <v>-2156.8000000000002</v>
      </c>
      <c r="I79" s="36">
        <v>-3370</v>
      </c>
      <c r="J79" s="36">
        <v>-3504.8</v>
      </c>
      <c r="K79" s="49">
        <f t="shared" si="15"/>
        <v>-17719.46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-10859.48</v>
      </c>
      <c r="F92" s="19">
        <v>0</v>
      </c>
      <c r="G92" s="19">
        <v>0</v>
      </c>
      <c r="H92" s="19">
        <v>0</v>
      </c>
      <c r="I92" s="49">
        <v>-6444</v>
      </c>
      <c r="J92" s="49">
        <v>-13416.72</v>
      </c>
      <c r="K92" s="49">
        <f t="shared" si="15"/>
        <v>-30720.199999999997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7">
        <v>0</v>
      </c>
      <c r="L94" s="57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6:K101" si="18">SUM(B96:J96)</f>
        <v>0</v>
      </c>
      <c r="L96" s="55"/>
    </row>
    <row r="97" spans="1:13" ht="18.75" customHeight="1">
      <c r="A97" s="16" t="s">
        <v>91</v>
      </c>
      <c r="B97" s="24">
        <f t="shared" ref="B97:H97" si="19">+B98+B99</f>
        <v>1053073.02</v>
      </c>
      <c r="C97" s="24">
        <f t="shared" si="19"/>
        <v>1782642.6700000002</v>
      </c>
      <c r="D97" s="24">
        <f t="shared" si="19"/>
        <v>2046884.1300000001</v>
      </c>
      <c r="E97" s="24">
        <f t="shared" si="19"/>
        <v>977666.71</v>
      </c>
      <c r="F97" s="24">
        <f t="shared" si="19"/>
        <v>1560658.0999999999</v>
      </c>
      <c r="G97" s="24">
        <f t="shared" si="19"/>
        <v>2112221.86</v>
      </c>
      <c r="H97" s="24">
        <f t="shared" si="19"/>
        <v>992679.76</v>
      </c>
      <c r="I97" s="24">
        <f>+I98+I99</f>
        <v>400602.02</v>
      </c>
      <c r="J97" s="24">
        <f>+J98+J99</f>
        <v>589256.9</v>
      </c>
      <c r="K97" s="49">
        <f t="shared" si="18"/>
        <v>11515685.17</v>
      </c>
      <c r="L97" s="55"/>
    </row>
    <row r="98" spans="1:13" ht="18.75" customHeight="1">
      <c r="A98" s="16" t="s">
        <v>90</v>
      </c>
      <c r="B98" s="24">
        <f t="shared" ref="B98:J98" si="20">+B48+B61+B68+B94</f>
        <v>1037058.6300000001</v>
      </c>
      <c r="C98" s="24">
        <f t="shared" si="20"/>
        <v>1761271.37</v>
      </c>
      <c r="D98" s="24">
        <f t="shared" si="20"/>
        <v>2025332.37</v>
      </c>
      <c r="E98" s="24">
        <f t="shared" si="20"/>
        <v>957541.35</v>
      </c>
      <c r="F98" s="24">
        <f t="shared" si="20"/>
        <v>1541086.17</v>
      </c>
      <c r="G98" s="24">
        <f t="shared" si="20"/>
        <v>2085562.9099999997</v>
      </c>
      <c r="H98" s="24">
        <f t="shared" si="20"/>
        <v>976175.36</v>
      </c>
      <c r="I98" s="24">
        <f t="shared" si="20"/>
        <v>400602.02</v>
      </c>
      <c r="J98" s="24">
        <f t="shared" si="20"/>
        <v>589256.9</v>
      </c>
      <c r="K98" s="49">
        <f t="shared" si="18"/>
        <v>11373887.079999998</v>
      </c>
      <c r="L98" s="55"/>
    </row>
    <row r="99" spans="1:13" ht="18" customHeight="1">
      <c r="A99" s="16" t="s">
        <v>124</v>
      </c>
      <c r="B99" s="24">
        <f t="shared" ref="B99:J99" si="21">IF(+B56+B95+B100&lt;0,0,(B56+B95+B100))</f>
        <v>16014.39</v>
      </c>
      <c r="C99" s="24">
        <f>IF(+C56+C95+C100&lt;0,0,(C56+C95+C100))</f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0</v>
      </c>
      <c r="K99" s="49">
        <f t="shared" si="18"/>
        <v>141798.09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-96534.399999999994</v>
      </c>
      <c r="K100" s="49">
        <f t="shared" si="18"/>
        <v>-96534.399999999994</v>
      </c>
      <c r="M100" s="59"/>
    </row>
    <row r="101" spans="1:13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49">
        <f>+J100+J56</f>
        <v>-84167.14</v>
      </c>
      <c r="K101" s="49">
        <f t="shared" si="18"/>
        <v>-84167.14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11515685.18</v>
      </c>
      <c r="L105" s="55"/>
    </row>
    <row r="106" spans="1:13" ht="18.75" customHeight="1">
      <c r="A106" s="26" t="s">
        <v>78</v>
      </c>
      <c r="B106" s="27">
        <v>128309.13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128309.13</v>
      </c>
    </row>
    <row r="107" spans="1:13" ht="18.75" customHeight="1">
      <c r="A107" s="26" t="s">
        <v>79</v>
      </c>
      <c r="B107" s="27">
        <v>924763.89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924763.89</v>
      </c>
    </row>
    <row r="108" spans="1:13" ht="18.75" customHeight="1">
      <c r="A108" s="26" t="s">
        <v>80</v>
      </c>
      <c r="B108" s="41">
        <v>0</v>
      </c>
      <c r="C108" s="27">
        <f>+C97</f>
        <v>1782642.6700000002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1782642.6700000002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2046884.1300000001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2046884.1300000001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977666.71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977666.71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187343.56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187343.56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257372.09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257372.09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401428.24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401428.24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714514.22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714514.22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599397.78</v>
      </c>
      <c r="H115" s="41">
        <v>0</v>
      </c>
      <c r="I115" s="41">
        <v>0</v>
      </c>
      <c r="J115" s="41">
        <v>0</v>
      </c>
      <c r="K115" s="42">
        <f t="shared" si="22"/>
        <v>599397.78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41711.74</v>
      </c>
      <c r="H116" s="41">
        <v>0</v>
      </c>
      <c r="I116" s="41">
        <v>0</v>
      </c>
      <c r="J116" s="41">
        <v>0</v>
      </c>
      <c r="K116" s="42">
        <f t="shared" si="22"/>
        <v>41711.74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358968.01</v>
      </c>
      <c r="H117" s="41">
        <v>0</v>
      </c>
      <c r="I117" s="41">
        <v>0</v>
      </c>
      <c r="J117" s="41">
        <v>0</v>
      </c>
      <c r="K117" s="42">
        <f t="shared" si="22"/>
        <v>358968.01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292508.53000000003</v>
      </c>
      <c r="H118" s="41">
        <v>0</v>
      </c>
      <c r="I118" s="41">
        <v>0</v>
      </c>
      <c r="J118" s="41">
        <v>0</v>
      </c>
      <c r="K118" s="42">
        <f t="shared" si="22"/>
        <v>292508.53000000003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819635.79</v>
      </c>
      <c r="H119" s="41">
        <v>0</v>
      </c>
      <c r="I119" s="41">
        <v>0</v>
      </c>
      <c r="J119" s="41">
        <v>0</v>
      </c>
      <c r="K119" s="42">
        <f t="shared" si="22"/>
        <v>819635.79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352810.63</v>
      </c>
      <c r="I120" s="41">
        <v>0</v>
      </c>
      <c r="J120" s="41">
        <v>0</v>
      </c>
      <c r="K120" s="42">
        <f t="shared" si="22"/>
        <v>352810.63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639869.14</v>
      </c>
      <c r="I121" s="41">
        <v>0</v>
      </c>
      <c r="J121" s="41">
        <v>0</v>
      </c>
      <c r="K121" s="42">
        <f t="shared" si="22"/>
        <v>639869.14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400602.02</v>
      </c>
      <c r="J122" s="41">
        <v>0</v>
      </c>
      <c r="K122" s="42">
        <f t="shared" si="22"/>
        <v>400602.02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589256.9</v>
      </c>
      <c r="K123" s="45">
        <f t="shared" si="22"/>
        <v>589256.9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1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2014-06-06T11:57:06Z</dcterms:modified>
</cp:coreProperties>
</file>