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externalReferences>
    <externalReference r:id="rId2"/>
  </externalReference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101" i="8"/>
  <c r="J101"/>
  <c r="C99"/>
  <c r="J99"/>
  <c r="E68"/>
  <c r="K75" l="1"/>
  <c r="K54"/>
  <c r="K43"/>
  <c r="H41" l="1"/>
  <c r="G41"/>
  <c r="F41"/>
  <c r="E41"/>
  <c r="D41"/>
  <c r="C41"/>
  <c r="B41"/>
  <c r="K41" s="1"/>
  <c r="H40"/>
  <c r="G40"/>
  <c r="F40"/>
  <c r="E40"/>
  <c r="D40"/>
  <c r="C40"/>
  <c r="B40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B20"/>
  <c r="C20"/>
  <c r="D20"/>
  <c r="E20"/>
  <c r="F20"/>
  <c r="G20"/>
  <c r="H20"/>
  <c r="I20"/>
  <c r="J20"/>
  <c r="K20" s="1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44"/>
  <c r="K45"/>
  <c r="K51"/>
  <c r="K52"/>
  <c r="H53"/>
  <c r="I53"/>
  <c r="J53"/>
  <c r="K53"/>
  <c r="K55"/>
  <c r="K56"/>
  <c r="K57"/>
  <c r="K58"/>
  <c r="B62"/>
  <c r="B61" s="1"/>
  <c r="C62"/>
  <c r="C61" s="1"/>
  <c r="D62"/>
  <c r="D61" s="1"/>
  <c r="E62"/>
  <c r="E61" s="1"/>
  <c r="E60" s="1"/>
  <c r="F62"/>
  <c r="F61" s="1"/>
  <c r="G62"/>
  <c r="G61" s="1"/>
  <c r="H62"/>
  <c r="H61" s="1"/>
  <c r="I62"/>
  <c r="I61" s="1"/>
  <c r="J62"/>
  <c r="J61" s="1"/>
  <c r="K63"/>
  <c r="K64"/>
  <c r="K66"/>
  <c r="B68"/>
  <c r="C68"/>
  <c r="D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B99"/>
  <c r="D99"/>
  <c r="E99"/>
  <c r="F99"/>
  <c r="G99"/>
  <c r="H99"/>
  <c r="I99"/>
  <c r="K106"/>
  <c r="K107"/>
  <c r="K111"/>
  <c r="K112"/>
  <c r="K113"/>
  <c r="K114"/>
  <c r="K115"/>
  <c r="K116"/>
  <c r="K117"/>
  <c r="K118"/>
  <c r="K119"/>
  <c r="K120"/>
  <c r="K121"/>
  <c r="K122"/>
  <c r="J60" l="1"/>
  <c r="H60"/>
  <c r="F60"/>
  <c r="D60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K68"/>
  <c r="I60"/>
  <c r="G60"/>
  <c r="C60"/>
  <c r="I8"/>
  <c r="I7" s="1"/>
  <c r="I49" s="1"/>
  <c r="I48" s="1"/>
  <c r="G8"/>
  <c r="G7" s="1"/>
  <c r="G49" s="1"/>
  <c r="G48" s="1"/>
  <c r="E8"/>
  <c r="E7" s="1"/>
  <c r="E49" s="1"/>
  <c r="E48" s="1"/>
  <c r="C8"/>
  <c r="C7" s="1"/>
  <c r="C39"/>
  <c r="C42"/>
  <c r="E39"/>
  <c r="E42"/>
  <c r="G39"/>
  <c r="G42"/>
  <c r="K40"/>
  <c r="K42" s="1"/>
  <c r="B39"/>
  <c r="B42"/>
  <c r="D39"/>
  <c r="D42"/>
  <c r="F39"/>
  <c r="F42"/>
  <c r="H39"/>
  <c r="H42"/>
  <c r="K99"/>
  <c r="B60"/>
  <c r="K60" s="1"/>
  <c r="K61"/>
  <c r="J47"/>
  <c r="J98"/>
  <c r="J97" s="1"/>
  <c r="H47"/>
  <c r="H98"/>
  <c r="H97" s="1"/>
  <c r="F47"/>
  <c r="F98"/>
  <c r="F97" s="1"/>
  <c r="D47"/>
  <c r="D98"/>
  <c r="K8"/>
  <c r="K7" s="1"/>
  <c r="B7"/>
  <c r="B49" s="1"/>
  <c r="I47"/>
  <c r="I98"/>
  <c r="I97" s="1"/>
  <c r="G47"/>
  <c r="G98"/>
  <c r="G97" s="1"/>
  <c r="E47"/>
  <c r="E98"/>
  <c r="E97" s="1"/>
  <c r="E110" s="1"/>
  <c r="K110" s="1"/>
  <c r="C49"/>
  <c r="C50"/>
  <c r="K50" s="1"/>
  <c r="K62"/>
  <c r="J124" l="1"/>
  <c r="J123"/>
  <c r="K123" s="1"/>
  <c r="K39"/>
  <c r="C48"/>
  <c r="K49"/>
  <c r="B48"/>
  <c r="B98" s="1"/>
  <c r="B97" s="1"/>
  <c r="D97"/>
  <c r="C47" l="1"/>
  <c r="C98"/>
  <c r="D109"/>
  <c r="K109" s="1"/>
  <c r="K48"/>
  <c r="B47"/>
  <c r="K47" s="1"/>
  <c r="C97" l="1"/>
  <c r="K98"/>
  <c r="C108" l="1"/>
  <c r="K108" s="1"/>
  <c r="K105" s="1"/>
  <c r="K97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<sst xmlns="http://schemas.openxmlformats.org/spreadsheetml/2006/main" count="129" uniqueCount="129">
  <si>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</si>
  <si>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</si>
  <si>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</si>
  <si>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</si>
  <si>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</si>
  <si>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</si>
  <si>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</si>
  <si>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</si>
  <si>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</si>
  <si>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</si>
  <si>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</si>
  <si>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</si>
  <si>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</si>
  <si>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</si>
  <si>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</si>
  <si>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</si>
  <si>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</si>
  <si>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</si>
  <si>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</si>
  <si>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</si>
  <si>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</si>
  <si>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</si>
  <si>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</si>
  <si>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</si>
  <si>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</si>
  <si>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</si>
  <si>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</si>
  <si>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</si>
  <si>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</si>
  <si>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</si>
  <si>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</si>
  <si>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</si>
  <si>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</si>
  <si>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</si>
  <si>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</si>
  <si>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</si>
  <si>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</si>
  <si>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</si>
  <si>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</si>
  <si>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</si>
  <si>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</si>
  <si>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</si>
  <si>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</si>
  <si>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</si>
  <si>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</si>
  <si>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</si>
  <si>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</si>
  <si>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</si>
  <si>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</si>
  <si>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</si>
  <si>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</si>
  <si>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</si>
  <si>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</si>
  <si>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</si>
  <si>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</si>
  <si>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</si>
  <si>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</si>
  <si>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</si>
  <si>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</si>
  <si>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</si>
  <si>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</si>
  <si>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</si>
  <si>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</si>
  <si>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</si>
  <si>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</si>
  <si>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</si>
  <si>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</si>
  <si>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</si>
  <si>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</si>
  <si>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</si>
  <si>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</si>
  <si>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</si>
  <si>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</si>
  <si>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</si>
  <si>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</si>
  <si>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</si>
  <si>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</si>
  <si>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</si>
  <si>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</si>
  <si>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</si>
  <si>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</si>
  <si>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</si>
  <si>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</si>
  <si>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</si>
  <si>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</si>
  <si>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</si>
  <si>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</si>
  <si>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</si>
  <si>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</si>
  <si>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</si>
  <si>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</si>
  <si>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</si>
  <si>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</si>
  <si>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</si>
  <si>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</si>
  <si>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</si>
  <si>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</si>
  <si>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</si>
  <si>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</si>
  <si>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</si>
  <si>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</si>
  <si>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</si>
  <si>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</si>
  <si>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</si>
  <si>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</si>
  <si>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</si>
  <si>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</si>
  <si>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</si>
  <si>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</si>
  <si>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</si>
  <si>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</si>
  <si>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</si>
  <si>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</si>
  <si>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</si>
  <si>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</si>
  <si>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</si>
  <si>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</si>
  <si>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</si>
  <si>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</si>
  <si>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</si>
  <si>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</si>
  <si>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</si>
  <si>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</si>
  <si>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6.1.3. Bilhete Único sem Cadastro</t>
  </si>
  <si>
    <t>6.4. Revisão de Remuneração pelo Serviço Atende (1)</t>
  </si>
  <si>
    <t>OPERAÇÃO 23/05/14 - VENCIMENTO 30/05/14</t>
  </si>
  <si>
    <t>6.2.25. Ressarcimento - Veículos Híbridos</t>
  </si>
  <si>
    <t>(1) - Revisões da frota operacional e das horas extras de out a dez/13.</t>
  </si>
  <si>
    <t>7.2.2 Ajuste para o dia seguinte (5.2 + 6.4)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</si>
</sst>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URA&#199;&#195;O/REMUNERA&#199;&#195;O%2001%20A%203105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EA X"/>
      <sheetName val="01A06"/>
      <sheetName val="TCO 0105"/>
      <sheetName val="TCO 0205"/>
      <sheetName val="TCO 0305"/>
      <sheetName val="TCO 0405"/>
      <sheetName val="TCO 0505"/>
      <sheetName val="TCO 0605"/>
      <sheetName val="TCO 0705"/>
      <sheetName val="TCO 0805"/>
      <sheetName val="TCO 0905"/>
      <sheetName val="TCO 1005"/>
      <sheetName val="TCO 1105"/>
      <sheetName val="TCO 1205"/>
      <sheetName val="TCO 1305"/>
      <sheetName val="TCO 1405"/>
      <sheetName val="TCO 1505"/>
      <sheetName val="TCO 1605"/>
      <sheetName val="TCO 1705"/>
      <sheetName val="TCO 1805"/>
      <sheetName val="TCO 1905"/>
      <sheetName val="TCO 2005"/>
      <sheetName val="TCO 2105"/>
      <sheetName val="TCO 2205"/>
      <sheetName val="TCO 2305"/>
      <sheetName val="TCO 2405"/>
      <sheetName val="TCO 2505"/>
      <sheetName val="TCO 2605"/>
      <sheetName val="TCO 2905"/>
      <sheetName val="TCO 3005"/>
      <sheetName val="AVL MAI"/>
      <sheetName val="SPTRANS VEIC INSTAL 0109"/>
      <sheetName val="SPTRANS VEIC INSTAL 0101"/>
      <sheetName val="SPTRANS VEIC INSTAL 3101"/>
      <sheetName val="AVL MAIO"/>
      <sheetName val="HÍBRIDOS"/>
      <sheetName val="tarifa"/>
      <sheetName val="Plan1"/>
      <sheetName val="ACERTO HÍBRI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0">
          <cell r="S20">
            <v>26922.16</v>
          </cell>
          <cell r="T20">
            <v>948</v>
          </cell>
        </row>
        <row r="22">
          <cell r="S22">
            <v>35937.9</v>
          </cell>
          <cell r="T22">
            <v>1279</v>
          </cell>
        </row>
        <row r="24">
          <cell r="S24">
            <v>39026.58</v>
          </cell>
          <cell r="T24">
            <v>1322</v>
          </cell>
        </row>
        <row r="28">
          <cell r="S28">
            <v>22225.74</v>
          </cell>
          <cell r="T28">
            <v>795</v>
          </cell>
        </row>
        <row r="30">
          <cell r="S30">
            <v>34377.949999999997</v>
          </cell>
          <cell r="T30">
            <v>1223</v>
          </cell>
        </row>
        <row r="32">
          <cell r="S32">
            <v>42423.43</v>
          </cell>
          <cell r="T32">
            <v>1548</v>
          </cell>
        </row>
        <row r="34">
          <cell r="S34">
            <v>22718.48</v>
          </cell>
          <cell r="T34">
            <v>827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6.62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125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115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70" t="s">
        <v>114</v>
      </c>
      <c r="J5" s="70" t="s">
        <v>113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+B8+B20+B24+B27</f>
        <v>546199</v>
      </c>
      <c r="C7" s="9">
        <f t="shared" si="0"/>
        <v>752656</v>
      </c>
      <c r="D7" s="9">
        <f t="shared" si="0"/>
        <v>770853</v>
      </c>
      <c r="E7" s="9">
        <f t="shared" si="0"/>
        <v>513393</v>
      </c>
      <c r="F7" s="9">
        <f t="shared" si="0"/>
        <v>726148</v>
      </c>
      <c r="G7" s="9">
        <f t="shared" si="0"/>
        <v>1143262</v>
      </c>
      <c r="H7" s="9">
        <f t="shared" si="0"/>
        <v>536760</v>
      </c>
      <c r="I7" s="9">
        <f t="shared" si="0"/>
        <v>118719</v>
      </c>
      <c r="J7" s="9">
        <f t="shared" si="0"/>
        <v>287804</v>
      </c>
      <c r="K7" s="9">
        <f t="shared" si="0"/>
        <v>5395794</v>
      </c>
      <c r="L7" s="53"/>
    </row>
    <row r="8" spans="1:13" ht="17.25" customHeight="1">
      <c r="A8" s="10" t="s">
        <v>122</v>
      </c>
      <c r="B8" s="11">
        <f>B9+B12+B16</f>
        <v>329825</v>
      </c>
      <c r="C8" s="11">
        <f t="shared" ref="C8:J8" si="1">C9+C12+C16</f>
        <v>463440</v>
      </c>
      <c r="D8" s="11">
        <f t="shared" si="1"/>
        <v>445260</v>
      </c>
      <c r="E8" s="11">
        <f t="shared" si="1"/>
        <v>310152</v>
      </c>
      <c r="F8" s="11">
        <f t="shared" si="1"/>
        <v>414904</v>
      </c>
      <c r="G8" s="11">
        <f t="shared" si="1"/>
        <v>632480</v>
      </c>
      <c r="H8" s="11">
        <f t="shared" si="1"/>
        <v>335696</v>
      </c>
      <c r="I8" s="11">
        <f t="shared" si="1"/>
        <v>65431</v>
      </c>
      <c r="J8" s="11">
        <f t="shared" si="1"/>
        <v>165782</v>
      </c>
      <c r="K8" s="11">
        <f>SUM(B8:J8)</f>
        <v>3162970</v>
      </c>
    </row>
    <row r="9" spans="1:13" ht="17.25" customHeight="1">
      <c r="A9" s="15" t="s">
        <v>17</v>
      </c>
      <c r="B9" s="13">
        <f>+B10+B11</f>
        <v>45150</v>
      </c>
      <c r="C9" s="13">
        <f t="shared" ref="C9:J9" si="2">+C10+C11</f>
        <v>65179</v>
      </c>
      <c r="D9" s="13">
        <f t="shared" si="2"/>
        <v>59222</v>
      </c>
      <c r="E9" s="13">
        <f t="shared" si="2"/>
        <v>42002</v>
      </c>
      <c r="F9" s="13">
        <f t="shared" si="2"/>
        <v>49775</v>
      </c>
      <c r="G9" s="13">
        <f t="shared" si="2"/>
        <v>58341</v>
      </c>
      <c r="H9" s="13">
        <f t="shared" si="2"/>
        <v>56367</v>
      </c>
      <c r="I9" s="13">
        <f t="shared" si="2"/>
        <v>10545</v>
      </c>
      <c r="J9" s="13">
        <f t="shared" si="2"/>
        <v>20106</v>
      </c>
      <c r="K9" s="11">
        <f>SUM(B9:J9)</f>
        <v>406687</v>
      </c>
    </row>
    <row r="10" spans="1:13" ht="17.25" customHeight="1">
      <c r="A10" s="30" t="s">
        <v>18</v>
      </c>
      <c r="B10" s="13">
        <v>45150</v>
      </c>
      <c r="C10" s="13">
        <v>65179</v>
      </c>
      <c r="D10" s="13">
        <v>59222</v>
      </c>
      <c r="E10" s="13">
        <v>42002</v>
      </c>
      <c r="F10" s="13">
        <v>49775</v>
      </c>
      <c r="G10" s="13">
        <v>58341</v>
      </c>
      <c r="H10" s="13">
        <v>56367</v>
      </c>
      <c r="I10" s="13">
        <v>10545</v>
      </c>
      <c r="J10" s="13">
        <v>20106</v>
      </c>
      <c r="K10" s="11">
        <f>SUM(B10:J10)</f>
        <v>406687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276354</v>
      </c>
      <c r="C12" s="17">
        <f t="shared" si="3"/>
        <v>386586</v>
      </c>
      <c r="D12" s="17">
        <f t="shared" si="3"/>
        <v>375602</v>
      </c>
      <c r="E12" s="17">
        <f t="shared" si="3"/>
        <v>261204</v>
      </c>
      <c r="F12" s="17">
        <f t="shared" si="3"/>
        <v>355378</v>
      </c>
      <c r="G12" s="17">
        <f t="shared" si="3"/>
        <v>559077</v>
      </c>
      <c r="H12" s="17">
        <f t="shared" si="3"/>
        <v>271867</v>
      </c>
      <c r="I12" s="17">
        <f t="shared" si="3"/>
        <v>52916</v>
      </c>
      <c r="J12" s="17">
        <f t="shared" si="3"/>
        <v>141658</v>
      </c>
      <c r="K12" s="11">
        <f t="shared" ref="K12:K27" si="4">SUM(B12:J12)</f>
        <v>2680642</v>
      </c>
    </row>
    <row r="13" spans="1:13" ht="17.25" customHeight="1">
      <c r="A13" s="14" t="s">
        <v>20</v>
      </c>
      <c r="B13" s="13">
        <v>125654</v>
      </c>
      <c r="C13" s="13">
        <v>187069</v>
      </c>
      <c r="D13" s="13">
        <v>186776</v>
      </c>
      <c r="E13" s="13">
        <v>126733</v>
      </c>
      <c r="F13" s="13">
        <v>172500</v>
      </c>
      <c r="G13" s="13">
        <v>262965</v>
      </c>
      <c r="H13" s="13">
        <v>123548</v>
      </c>
      <c r="I13" s="13">
        <v>27614</v>
      </c>
      <c r="J13" s="13">
        <v>70052</v>
      </c>
      <c r="K13" s="11">
        <f t="shared" si="4"/>
        <v>1282911</v>
      </c>
      <c r="L13" s="53"/>
      <c r="M13" s="54"/>
    </row>
    <row r="14" spans="1:13" ht="17.25" customHeight="1">
      <c r="A14" s="14" t="s">
        <v>21</v>
      </c>
      <c r="B14" s="13">
        <v>120829</v>
      </c>
      <c r="C14" s="13">
        <v>154358</v>
      </c>
      <c r="D14" s="13">
        <v>147030</v>
      </c>
      <c r="E14" s="13">
        <v>107849</v>
      </c>
      <c r="F14" s="13">
        <v>147008</v>
      </c>
      <c r="G14" s="13">
        <v>248878</v>
      </c>
      <c r="H14" s="13">
        <v>118722</v>
      </c>
      <c r="I14" s="13">
        <v>18577</v>
      </c>
      <c r="J14" s="13">
        <v>55563</v>
      </c>
      <c r="K14" s="11">
        <f t="shared" si="4"/>
        <v>1118814</v>
      </c>
      <c r="L14" s="53"/>
    </row>
    <row r="15" spans="1:13" ht="17.25" customHeight="1">
      <c r="A15" s="14" t="s">
        <v>22</v>
      </c>
      <c r="B15" s="13">
        <v>29871</v>
      </c>
      <c r="C15" s="13">
        <v>45159</v>
      </c>
      <c r="D15" s="13">
        <v>41796</v>
      </c>
      <c r="E15" s="13">
        <v>26622</v>
      </c>
      <c r="F15" s="13">
        <v>35870</v>
      </c>
      <c r="G15" s="13">
        <v>47234</v>
      </c>
      <c r="H15" s="13">
        <v>29597</v>
      </c>
      <c r="I15" s="13">
        <v>6725</v>
      </c>
      <c r="J15" s="13">
        <v>16043</v>
      </c>
      <c r="K15" s="11">
        <f t="shared" si="4"/>
        <v>278917</v>
      </c>
    </row>
    <row r="16" spans="1:13" ht="17.25" customHeight="1">
      <c r="A16" s="15" t="s">
        <v>118</v>
      </c>
      <c r="B16" s="13">
        <f>B17+B18+B19</f>
        <v>8321</v>
      </c>
      <c r="C16" s="13">
        <f t="shared" ref="C16:J16" si="5">C17+C18+C19</f>
        <v>11675</v>
      </c>
      <c r="D16" s="13">
        <f t="shared" si="5"/>
        <v>10436</v>
      </c>
      <c r="E16" s="13">
        <f t="shared" si="5"/>
        <v>6946</v>
      </c>
      <c r="F16" s="13">
        <f t="shared" si="5"/>
        <v>9751</v>
      </c>
      <c r="G16" s="13">
        <f t="shared" si="5"/>
        <v>15062</v>
      </c>
      <c r="H16" s="13">
        <f t="shared" si="5"/>
        <v>7462</v>
      </c>
      <c r="I16" s="13">
        <f t="shared" si="5"/>
        <v>1970</v>
      </c>
      <c r="J16" s="13">
        <f t="shared" si="5"/>
        <v>4018</v>
      </c>
      <c r="K16" s="11">
        <f t="shared" si="4"/>
        <v>75641</v>
      </c>
    </row>
    <row r="17" spans="1:12" ht="17.25" customHeight="1">
      <c r="A17" s="14" t="s">
        <v>119</v>
      </c>
      <c r="B17" s="13">
        <v>3242</v>
      </c>
      <c r="C17" s="13">
        <v>4688</v>
      </c>
      <c r="D17" s="13">
        <v>4097</v>
      </c>
      <c r="E17" s="13">
        <v>2945</v>
      </c>
      <c r="F17" s="13">
        <v>4128</v>
      </c>
      <c r="G17" s="13">
        <v>6661</v>
      </c>
      <c r="H17" s="13">
        <v>3333</v>
      </c>
      <c r="I17" s="13">
        <v>868</v>
      </c>
      <c r="J17" s="13">
        <v>1593</v>
      </c>
      <c r="K17" s="11">
        <f t="shared" si="4"/>
        <v>31555</v>
      </c>
    </row>
    <row r="18" spans="1:12" ht="17.25" customHeight="1">
      <c r="A18" s="14" t="s">
        <v>120</v>
      </c>
      <c r="B18" s="13">
        <v>187</v>
      </c>
      <c r="C18" s="13">
        <v>243</v>
      </c>
      <c r="D18" s="13">
        <v>278</v>
      </c>
      <c r="E18" s="13">
        <v>223</v>
      </c>
      <c r="F18" s="13">
        <v>298</v>
      </c>
      <c r="G18" s="13">
        <v>516</v>
      </c>
      <c r="H18" s="13">
        <v>245</v>
      </c>
      <c r="I18" s="13">
        <v>36</v>
      </c>
      <c r="J18" s="13">
        <v>99</v>
      </c>
      <c r="K18" s="11">
        <f t="shared" si="4"/>
        <v>2125</v>
      </c>
    </row>
    <row r="19" spans="1:12" ht="17.25" customHeight="1">
      <c r="A19" s="14" t="s">
        <v>121</v>
      </c>
      <c r="B19" s="13">
        <v>4892</v>
      </c>
      <c r="C19" s="13">
        <v>6744</v>
      </c>
      <c r="D19" s="13">
        <v>6061</v>
      </c>
      <c r="E19" s="13">
        <v>3778</v>
      </c>
      <c r="F19" s="13">
        <v>5325</v>
      </c>
      <c r="G19" s="13">
        <v>7885</v>
      </c>
      <c r="H19" s="13">
        <v>3884</v>
      </c>
      <c r="I19" s="13">
        <v>1066</v>
      </c>
      <c r="J19" s="13">
        <v>2326</v>
      </c>
      <c r="K19" s="11">
        <f t="shared" si="4"/>
        <v>41961</v>
      </c>
    </row>
    <row r="20" spans="1:12" ht="17.25" customHeight="1">
      <c r="A20" s="16" t="s">
        <v>23</v>
      </c>
      <c r="B20" s="11">
        <f>+B21+B22+B23</f>
        <v>176678</v>
      </c>
      <c r="C20" s="11">
        <f t="shared" ref="C20:J20" si="6">+C21+C22+C23</f>
        <v>224538</v>
      </c>
      <c r="D20" s="11">
        <f t="shared" si="6"/>
        <v>250426</v>
      </c>
      <c r="E20" s="11">
        <f t="shared" si="6"/>
        <v>158583</v>
      </c>
      <c r="F20" s="11">
        <f t="shared" si="6"/>
        <v>256707</v>
      </c>
      <c r="G20" s="11">
        <f t="shared" si="6"/>
        <v>448501</v>
      </c>
      <c r="H20" s="11">
        <f t="shared" si="6"/>
        <v>161826</v>
      </c>
      <c r="I20" s="11">
        <f t="shared" si="6"/>
        <v>39632</v>
      </c>
      <c r="J20" s="11">
        <f t="shared" si="6"/>
        <v>90194</v>
      </c>
      <c r="K20" s="11">
        <f t="shared" si="4"/>
        <v>1807085</v>
      </c>
    </row>
    <row r="21" spans="1:12" ht="17.25" customHeight="1">
      <c r="A21" s="12" t="s">
        <v>24</v>
      </c>
      <c r="B21" s="13">
        <v>92262</v>
      </c>
      <c r="C21" s="13">
        <v>128167</v>
      </c>
      <c r="D21" s="13">
        <v>144461</v>
      </c>
      <c r="E21" s="13">
        <v>90159</v>
      </c>
      <c r="F21" s="13">
        <v>143039</v>
      </c>
      <c r="G21" s="13">
        <v>235812</v>
      </c>
      <c r="H21" s="13">
        <v>90150</v>
      </c>
      <c r="I21" s="13">
        <v>23529</v>
      </c>
      <c r="J21" s="13">
        <v>51278</v>
      </c>
      <c r="K21" s="11">
        <f t="shared" si="4"/>
        <v>998857</v>
      </c>
      <c r="L21" s="53"/>
    </row>
    <row r="22" spans="1:12" ht="17.25" customHeight="1">
      <c r="A22" s="12" t="s">
        <v>25</v>
      </c>
      <c r="B22" s="13">
        <v>68311</v>
      </c>
      <c r="C22" s="13">
        <v>75780</v>
      </c>
      <c r="D22" s="13">
        <v>83464</v>
      </c>
      <c r="E22" s="13">
        <v>56147</v>
      </c>
      <c r="F22" s="13">
        <v>93023</v>
      </c>
      <c r="G22" s="13">
        <v>180850</v>
      </c>
      <c r="H22" s="13">
        <v>58218</v>
      </c>
      <c r="I22" s="13">
        <v>12331</v>
      </c>
      <c r="J22" s="13">
        <v>30485</v>
      </c>
      <c r="K22" s="11">
        <f t="shared" si="4"/>
        <v>658609</v>
      </c>
      <c r="L22" s="53"/>
    </row>
    <row r="23" spans="1:12" ht="17.25" customHeight="1">
      <c r="A23" s="12" t="s">
        <v>26</v>
      </c>
      <c r="B23" s="13">
        <v>16105</v>
      </c>
      <c r="C23" s="13">
        <v>20591</v>
      </c>
      <c r="D23" s="13">
        <v>22501</v>
      </c>
      <c r="E23" s="13">
        <v>12277</v>
      </c>
      <c r="F23" s="13">
        <v>20645</v>
      </c>
      <c r="G23" s="13">
        <v>31839</v>
      </c>
      <c r="H23" s="13">
        <v>13458</v>
      </c>
      <c r="I23" s="13">
        <v>3772</v>
      </c>
      <c r="J23" s="13">
        <v>8431</v>
      </c>
      <c r="K23" s="11">
        <f t="shared" si="4"/>
        <v>149619</v>
      </c>
    </row>
    <row r="24" spans="1:12" ht="17.25" customHeight="1">
      <c r="A24" s="16" t="s">
        <v>27</v>
      </c>
      <c r="B24" s="13">
        <v>39696</v>
      </c>
      <c r="C24" s="13">
        <v>64678</v>
      </c>
      <c r="D24" s="13">
        <v>75167</v>
      </c>
      <c r="E24" s="13">
        <v>44658</v>
      </c>
      <c r="F24" s="13">
        <v>54537</v>
      </c>
      <c r="G24" s="13">
        <v>62281</v>
      </c>
      <c r="H24" s="13">
        <v>31475</v>
      </c>
      <c r="I24" s="13">
        <v>13656</v>
      </c>
      <c r="J24" s="13">
        <v>31828</v>
      </c>
      <c r="K24" s="11">
        <f t="shared" si="4"/>
        <v>417976</v>
      </c>
    </row>
    <row r="25" spans="1:12" ht="17.25" customHeight="1">
      <c r="A25" s="12" t="s">
        <v>28</v>
      </c>
      <c r="B25" s="13">
        <v>25405</v>
      </c>
      <c r="C25" s="13">
        <v>41394</v>
      </c>
      <c r="D25" s="13">
        <v>48107</v>
      </c>
      <c r="E25" s="13">
        <v>28581</v>
      </c>
      <c r="F25" s="13">
        <v>34904</v>
      </c>
      <c r="G25" s="13">
        <v>39860</v>
      </c>
      <c r="H25" s="13">
        <v>20144</v>
      </c>
      <c r="I25" s="13">
        <v>8740</v>
      </c>
      <c r="J25" s="13">
        <v>20370</v>
      </c>
      <c r="K25" s="11">
        <f t="shared" si="4"/>
        <v>267505</v>
      </c>
      <c r="L25" s="53"/>
    </row>
    <row r="26" spans="1:12" ht="17.25" customHeight="1">
      <c r="A26" s="12" t="s">
        <v>29</v>
      </c>
      <c r="B26" s="13">
        <v>14291</v>
      </c>
      <c r="C26" s="13">
        <v>23284</v>
      </c>
      <c r="D26" s="13">
        <v>27060</v>
      </c>
      <c r="E26" s="13">
        <v>16077</v>
      </c>
      <c r="F26" s="13">
        <v>19633</v>
      </c>
      <c r="G26" s="13">
        <v>22421</v>
      </c>
      <c r="H26" s="13">
        <v>11331</v>
      </c>
      <c r="I26" s="13">
        <v>4916</v>
      </c>
      <c r="J26" s="13">
        <v>11458</v>
      </c>
      <c r="K26" s="11">
        <f t="shared" si="4"/>
        <v>150471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7763</v>
      </c>
      <c r="I27" s="11">
        <v>0</v>
      </c>
      <c r="J27" s="11">
        <v>0</v>
      </c>
      <c r="K27" s="11">
        <f t="shared" si="4"/>
        <v>7763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7706.01</v>
      </c>
      <c r="I35" s="19">
        <v>0</v>
      </c>
      <c r="J35" s="19">
        <v>0</v>
      </c>
      <c r="K35" s="23">
        <f>SUM(B35:J35)</f>
        <v>7706.01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23">
        <f>+B40+B43</f>
        <v>26922.16</v>
      </c>
      <c r="C39" s="23">
        <f t="shared" ref="C39:H39" si="8">+C40+C43</f>
        <v>35937.9</v>
      </c>
      <c r="D39" s="23">
        <f t="shared" si="8"/>
        <v>39026.58</v>
      </c>
      <c r="E39" s="23">
        <f t="shared" si="8"/>
        <v>22225.74</v>
      </c>
      <c r="F39" s="23">
        <f t="shared" si="8"/>
        <v>34377.949999999997</v>
      </c>
      <c r="G39" s="23">
        <f t="shared" si="8"/>
        <v>42423.43</v>
      </c>
      <c r="H39" s="23">
        <f t="shared" si="8"/>
        <v>22718.48</v>
      </c>
      <c r="I39" s="19">
        <v>0</v>
      </c>
      <c r="J39" s="19">
        <v>0</v>
      </c>
      <c r="K39" s="23">
        <f>SUM(B39:J39)</f>
        <v>223632.24000000002</v>
      </c>
    </row>
    <row r="40" spans="1:11" ht="17.25" customHeight="1">
      <c r="A40" s="16" t="s">
        <v>41</v>
      </c>
      <c r="B40" s="23">
        <f>+'[1]TCO 2305'!$S$20</f>
        <v>26922.16</v>
      </c>
      <c r="C40" s="23">
        <f>+'[1]TCO 2305'!$S$22</f>
        <v>35937.9</v>
      </c>
      <c r="D40" s="23">
        <f>+'[1]TCO 2305'!$S$24</f>
        <v>39026.58</v>
      </c>
      <c r="E40" s="23">
        <f>+'[1]TCO 2305'!$S$28</f>
        <v>22225.74</v>
      </c>
      <c r="F40" s="23">
        <f>+'[1]TCO 2305'!$S$30</f>
        <v>34377.949999999997</v>
      </c>
      <c r="G40" s="23">
        <f>+'[1]TCO 2305'!$S$32</f>
        <v>42423.43</v>
      </c>
      <c r="H40" s="23">
        <f>+'[1]TCO 2305'!$S$34</f>
        <v>22718.48</v>
      </c>
      <c r="I40" s="19">
        <v>0</v>
      </c>
      <c r="J40" s="19">
        <v>0</v>
      </c>
      <c r="K40" s="23">
        <f>SUM(B40:J40)</f>
        <v>223632.24000000002</v>
      </c>
    </row>
    <row r="41" spans="1:11" ht="17.25" customHeight="1">
      <c r="A41" s="12" t="s">
        <v>42</v>
      </c>
      <c r="B41" s="11">
        <f>+'[1]TCO 2305'!$T$20</f>
        <v>948</v>
      </c>
      <c r="C41" s="11">
        <f>+'[1]TCO 2305'!$T$22</f>
        <v>1279</v>
      </c>
      <c r="D41" s="11">
        <f>+'[1]TCO 2305'!$T$24</f>
        <v>1322</v>
      </c>
      <c r="E41" s="11">
        <f>+'[1]TCO 2305'!$T$28</f>
        <v>795</v>
      </c>
      <c r="F41" s="11">
        <f>+'[1]TCO 2305'!$T$30</f>
        <v>1223</v>
      </c>
      <c r="G41" s="11">
        <f>+'[1]TCO 2305'!$T$32</f>
        <v>1548</v>
      </c>
      <c r="H41" s="11">
        <f>+'[1]TCO 2305'!$T$34</f>
        <v>827</v>
      </c>
      <c r="I41" s="19">
        <v>0</v>
      </c>
      <c r="J41" s="19">
        <v>0</v>
      </c>
      <c r="K41" s="62">
        <f t="shared" ref="K41" si="9">SUM(B41:J41)</f>
        <v>7942</v>
      </c>
    </row>
    <row r="42" spans="1:11" ht="17.25" customHeight="1">
      <c r="A42" s="12" t="s">
        <v>43</v>
      </c>
      <c r="B42" s="23">
        <f>ROUND(B40/B41,2)</f>
        <v>28.4</v>
      </c>
      <c r="C42" s="23">
        <f t="shared" ref="C42:H42" si="10">ROUND(C40/C41,2)</f>
        <v>28.1</v>
      </c>
      <c r="D42" s="23">
        <f t="shared" si="10"/>
        <v>29.52</v>
      </c>
      <c r="E42" s="23">
        <f t="shared" si="10"/>
        <v>27.96</v>
      </c>
      <c r="F42" s="23">
        <f t="shared" si="10"/>
        <v>28.11</v>
      </c>
      <c r="G42" s="23">
        <f t="shared" si="10"/>
        <v>27.41</v>
      </c>
      <c r="H42" s="23">
        <f t="shared" si="10"/>
        <v>27.47</v>
      </c>
      <c r="I42" s="19">
        <v>0</v>
      </c>
      <c r="J42" s="19">
        <v>0</v>
      </c>
      <c r="K42" s="23">
        <f t="shared" ref="K42" si="11">ROUND(K40/K41,2)</f>
        <v>28.16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ref="K43:K44" si="12">SUM(B43:J43)</f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12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1283299.8599999999</v>
      </c>
      <c r="C47" s="22">
        <f t="shared" ref="C47:H47" si="13">+C48+C56</f>
        <v>2006796.8499999999</v>
      </c>
      <c r="D47" s="22">
        <f t="shared" si="13"/>
        <v>2328890.38</v>
      </c>
      <c r="E47" s="22">
        <f t="shared" si="13"/>
        <v>1315565.74</v>
      </c>
      <c r="F47" s="22">
        <f t="shared" si="13"/>
        <v>1802223.7999999998</v>
      </c>
      <c r="G47" s="22">
        <f t="shared" si="13"/>
        <v>2436892.3100000005</v>
      </c>
      <c r="H47" s="22">
        <f t="shared" si="13"/>
        <v>1321626.5399999998</v>
      </c>
      <c r="I47" s="22">
        <f>+I48+I56</f>
        <v>500459.94</v>
      </c>
      <c r="J47" s="22">
        <f>+J48+J56</f>
        <v>731733.36</v>
      </c>
      <c r="K47" s="22">
        <f>SUM(B47:J47)</f>
        <v>13727488.779999997</v>
      </c>
    </row>
    <row r="48" spans="1:11" ht="17.25" customHeight="1">
      <c r="A48" s="16" t="s">
        <v>48</v>
      </c>
      <c r="B48" s="23">
        <f>SUM(B49:B55)</f>
        <v>1267285.47</v>
      </c>
      <c r="C48" s="23">
        <f t="shared" ref="C48:H48" si="14">SUM(C49:C55)</f>
        <v>1985425.5499999998</v>
      </c>
      <c r="D48" s="23">
        <f t="shared" si="14"/>
        <v>2307338.62</v>
      </c>
      <c r="E48" s="23">
        <f t="shared" si="14"/>
        <v>1295440.3799999999</v>
      </c>
      <c r="F48" s="23">
        <f t="shared" si="14"/>
        <v>1782651.8699999999</v>
      </c>
      <c r="G48" s="23">
        <f t="shared" si="14"/>
        <v>2410233.3600000003</v>
      </c>
      <c r="H48" s="23">
        <f t="shared" si="14"/>
        <v>1305122.1399999999</v>
      </c>
      <c r="I48" s="23">
        <f>SUM(I49:I55)</f>
        <v>500459.94</v>
      </c>
      <c r="J48" s="23">
        <f>SUM(J49:J55)</f>
        <v>719366.1</v>
      </c>
      <c r="K48" s="23">
        <f t="shared" ref="K48:K56" si="15">SUM(B48:J48)</f>
        <v>13573323.43</v>
      </c>
    </row>
    <row r="49" spans="1:11" ht="17.25" customHeight="1">
      <c r="A49" s="35" t="s">
        <v>49</v>
      </c>
      <c r="B49" s="23">
        <f t="shared" ref="B49:H49" si="16">ROUND(B30*B7,2)</f>
        <v>1240363.31</v>
      </c>
      <c r="C49" s="23">
        <f t="shared" si="16"/>
        <v>1945164.17</v>
      </c>
      <c r="D49" s="23">
        <f t="shared" si="16"/>
        <v>2268312.04</v>
      </c>
      <c r="E49" s="23">
        <f t="shared" si="16"/>
        <v>1273214.6399999999</v>
      </c>
      <c r="F49" s="23">
        <f t="shared" si="16"/>
        <v>1748273.92</v>
      </c>
      <c r="G49" s="23">
        <f t="shared" si="16"/>
        <v>2367809.9300000002</v>
      </c>
      <c r="H49" s="23">
        <f t="shared" si="16"/>
        <v>1274697.6499999999</v>
      </c>
      <c r="I49" s="23">
        <f>ROUND(I30*I7,2)</f>
        <v>500459.94</v>
      </c>
      <c r="J49" s="23">
        <f>ROUND(J30*J7,2)</f>
        <v>719366.1</v>
      </c>
      <c r="K49" s="23">
        <f t="shared" si="15"/>
        <v>13337661.699999997</v>
      </c>
    </row>
    <row r="50" spans="1:11" ht="17.25" customHeight="1">
      <c r="A50" s="35" t="s">
        <v>50</v>
      </c>
      <c r="B50" s="19">
        <v>0</v>
      </c>
      <c r="C50" s="23">
        <f>ROUND(C31*C7,2)</f>
        <v>4323.4799999999996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5"/>
        <v>4323.4799999999996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5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5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7706.01</v>
      </c>
      <c r="I53" s="32">
        <f>+I35</f>
        <v>0</v>
      </c>
      <c r="J53" s="32">
        <f>+J35</f>
        <v>0</v>
      </c>
      <c r="K53" s="23">
        <f t="shared" si="15"/>
        <v>7706.01</v>
      </c>
    </row>
    <row r="54" spans="1:11" ht="17.25" customHeight="1">
      <c r="A54" s="12" t="s">
        <v>54</v>
      </c>
      <c r="B54" s="37">
        <v>26922.16</v>
      </c>
      <c r="C54" s="37">
        <v>35937.9</v>
      </c>
      <c r="D54" s="37">
        <v>39026.58</v>
      </c>
      <c r="E54" s="37">
        <v>22225.74</v>
      </c>
      <c r="F54" s="37">
        <v>34377.949999999997</v>
      </c>
      <c r="G54" s="37">
        <v>42423.43</v>
      </c>
      <c r="H54" s="37">
        <v>22718.48</v>
      </c>
      <c r="I54" s="19">
        <v>0</v>
      </c>
      <c r="J54" s="19">
        <v>0</v>
      </c>
      <c r="K54" s="23">
        <f t="shared" si="15"/>
        <v>223632.24000000002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5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5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7">+B61+B68+B94+B95</f>
        <v>-241073.56</v>
      </c>
      <c r="C60" s="36">
        <f t="shared" si="17"/>
        <v>-223035.31</v>
      </c>
      <c r="D60" s="36">
        <f t="shared" si="17"/>
        <v>-341164.85</v>
      </c>
      <c r="E60" s="36">
        <f t="shared" si="17"/>
        <v>-405725.52</v>
      </c>
      <c r="F60" s="36">
        <f t="shared" si="17"/>
        <v>-288137.38</v>
      </c>
      <c r="G60" s="36">
        <f t="shared" si="17"/>
        <v>-353349.72</v>
      </c>
      <c r="H60" s="36">
        <f t="shared" si="17"/>
        <v>-189390.36</v>
      </c>
      <c r="I60" s="36">
        <f t="shared" si="17"/>
        <v>-97134.77</v>
      </c>
      <c r="J60" s="36">
        <f t="shared" si="17"/>
        <v>-267019.94</v>
      </c>
      <c r="K60" s="36">
        <f>SUM(B60:J60)</f>
        <v>-2406031.41</v>
      </c>
    </row>
    <row r="61" spans="1:11" ht="18.75" customHeight="1">
      <c r="A61" s="16" t="s">
        <v>82</v>
      </c>
      <c r="B61" s="36">
        <f t="shared" ref="B61:J61" si="18">B62+B63+B64+B65+B66+B67</f>
        <v>-194627.99</v>
      </c>
      <c r="C61" s="36">
        <f t="shared" si="18"/>
        <v>-202187.68</v>
      </c>
      <c r="D61" s="36">
        <f t="shared" si="18"/>
        <v>-201232.63</v>
      </c>
      <c r="E61" s="36">
        <f t="shared" si="18"/>
        <v>-221704.4</v>
      </c>
      <c r="F61" s="36">
        <f t="shared" si="18"/>
        <v>-232781.3</v>
      </c>
      <c r="G61" s="36">
        <f t="shared" si="18"/>
        <v>-237206.13</v>
      </c>
      <c r="H61" s="36">
        <f t="shared" si="18"/>
        <v>-169101</v>
      </c>
      <c r="I61" s="36">
        <f t="shared" si="18"/>
        <v>-31635</v>
      </c>
      <c r="J61" s="36">
        <f t="shared" si="18"/>
        <v>-60318</v>
      </c>
      <c r="K61" s="36">
        <f t="shared" ref="K61:K92" si="19">SUM(B61:J61)</f>
        <v>-1550794.13</v>
      </c>
    </row>
    <row r="62" spans="1:11" ht="18.75" customHeight="1">
      <c r="A62" s="12" t="s">
        <v>83</v>
      </c>
      <c r="B62" s="36">
        <f>-ROUND(B9*$D$3,2)</f>
        <v>-135450</v>
      </c>
      <c r="C62" s="36">
        <f t="shared" ref="C62:J62" si="20">-ROUND(C9*$D$3,2)</f>
        <v>-195537</v>
      </c>
      <c r="D62" s="36">
        <f t="shared" si="20"/>
        <v>-177666</v>
      </c>
      <c r="E62" s="36">
        <f t="shared" si="20"/>
        <v>-126006</v>
      </c>
      <c r="F62" s="36">
        <f t="shared" si="20"/>
        <v>-149325</v>
      </c>
      <c r="G62" s="36">
        <f t="shared" si="20"/>
        <v>-175023</v>
      </c>
      <c r="H62" s="36">
        <f t="shared" si="20"/>
        <v>-169101</v>
      </c>
      <c r="I62" s="36">
        <f t="shared" si="20"/>
        <v>-31635</v>
      </c>
      <c r="J62" s="36">
        <f t="shared" si="20"/>
        <v>-60318</v>
      </c>
      <c r="K62" s="36">
        <f t="shared" si="19"/>
        <v>-1220061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9"/>
        <v>0</v>
      </c>
    </row>
    <row r="64" spans="1:11" ht="18.75" customHeight="1">
      <c r="A64" s="12" t="s">
        <v>123</v>
      </c>
      <c r="B64" s="36">
        <v>-39</v>
      </c>
      <c r="C64" s="36">
        <v>-15</v>
      </c>
      <c r="D64" s="36">
        <v>0</v>
      </c>
      <c r="E64" s="36">
        <v>-12</v>
      </c>
      <c r="F64" s="36">
        <v>0</v>
      </c>
      <c r="G64" s="36">
        <v>-3</v>
      </c>
      <c r="H64" s="36">
        <v>0</v>
      </c>
      <c r="I64" s="36">
        <v>0</v>
      </c>
      <c r="J64" s="36">
        <v>0</v>
      </c>
      <c r="K64" s="36">
        <f t="shared" si="19"/>
        <v>-69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-59138.99</v>
      </c>
      <c r="C66" s="48">
        <v>-6635.68</v>
      </c>
      <c r="D66" s="48">
        <v>-23566.63</v>
      </c>
      <c r="E66" s="48">
        <v>-95686.399999999994</v>
      </c>
      <c r="F66" s="48">
        <v>-83456.3</v>
      </c>
      <c r="G66" s="48">
        <v>-62180.13</v>
      </c>
      <c r="H66" s="19">
        <v>0</v>
      </c>
      <c r="I66" s="19">
        <v>0</v>
      </c>
      <c r="J66" s="19">
        <v>0</v>
      </c>
      <c r="K66" s="36">
        <f t="shared" si="19"/>
        <v>-330664.13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21">SUM(B69:B92)</f>
        <v>-46445.57</v>
      </c>
      <c r="C68" s="36">
        <f t="shared" si="21"/>
        <v>-20847.63</v>
      </c>
      <c r="D68" s="36">
        <f t="shared" si="21"/>
        <v>-139932.22</v>
      </c>
      <c r="E68" s="36">
        <f>SUM(E69:E93)</f>
        <v>-184021.12</v>
      </c>
      <c r="F68" s="36">
        <f t="shared" si="21"/>
        <v>-55356.08</v>
      </c>
      <c r="G68" s="36">
        <f t="shared" si="21"/>
        <v>-116143.59</v>
      </c>
      <c r="H68" s="36">
        <f t="shared" si="21"/>
        <v>-20289.36</v>
      </c>
      <c r="I68" s="36">
        <f t="shared" si="21"/>
        <v>-65499.770000000004</v>
      </c>
      <c r="J68" s="36">
        <f t="shared" si="21"/>
        <v>-23596.720000000001</v>
      </c>
      <c r="K68" s="36">
        <f t="shared" si="19"/>
        <v>-672132.05999999994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9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9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9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9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9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9"/>
        <v>0</v>
      </c>
    </row>
    <row r="75" spans="1:11" ht="18.75" customHeight="1">
      <c r="A75" s="12" t="s">
        <v>68</v>
      </c>
      <c r="B75" s="19">
        <v>-32268.720000000001</v>
      </c>
      <c r="C75" s="19">
        <v>-72</v>
      </c>
      <c r="D75" s="19">
        <v>-119384.8</v>
      </c>
      <c r="E75" s="19">
        <v>-82635.41</v>
      </c>
      <c r="F75" s="19">
        <v>-36226.79</v>
      </c>
      <c r="G75" s="19">
        <v>-87549.2</v>
      </c>
      <c r="H75" s="19">
        <v>-6300</v>
      </c>
      <c r="I75" s="19">
        <v>-22486.23</v>
      </c>
      <c r="J75" s="19">
        <v>-360</v>
      </c>
      <c r="K75" s="49">
        <f t="shared" si="19"/>
        <v>-387283.15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9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9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9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9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9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9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9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9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9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9"/>
        <v>0</v>
      </c>
    </row>
    <row r="87" spans="1:12" ht="18.75" customHeight="1">
      <c r="A87" s="12" t="s">
        <v>94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9"/>
        <v>0</v>
      </c>
    </row>
    <row r="88" spans="1:12" ht="18.75" customHeight="1">
      <c r="A88" s="12" t="s">
        <v>95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9"/>
        <v>0</v>
      </c>
    </row>
    <row r="89" spans="1:12" ht="18.75" customHeight="1">
      <c r="A89" s="12" t="s">
        <v>96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9"/>
        <v>0</v>
      </c>
    </row>
    <row r="90" spans="1:12" ht="18.75" customHeight="1">
      <c r="A90" s="12" t="s">
        <v>97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9"/>
        <v>0</v>
      </c>
      <c r="L90" s="58"/>
    </row>
    <row r="91" spans="1:12" ht="18.75" customHeight="1">
      <c r="A91" s="12" t="s">
        <v>98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116</v>
      </c>
      <c r="B92" s="19">
        <v>0</v>
      </c>
      <c r="C92" s="19">
        <v>0</v>
      </c>
      <c r="D92" s="19">
        <v>0</v>
      </c>
      <c r="E92" s="49">
        <v>-10919.2</v>
      </c>
      <c r="F92" s="19">
        <v>0</v>
      </c>
      <c r="G92" s="19">
        <v>0</v>
      </c>
      <c r="H92" s="19">
        <v>0</v>
      </c>
      <c r="I92" s="49">
        <v>-6305.8</v>
      </c>
      <c r="J92" s="49">
        <v>-13098.03</v>
      </c>
      <c r="K92" s="49">
        <f t="shared" si="19"/>
        <v>-30323.03</v>
      </c>
      <c r="L92" s="57"/>
    </row>
    <row r="93" spans="1:12" ht="18.75" customHeight="1">
      <c r="A93" s="12" t="s">
        <v>126</v>
      </c>
      <c r="B93" s="19">
        <v>0</v>
      </c>
      <c r="C93" s="19">
        <v>0</v>
      </c>
      <c r="D93" s="19">
        <v>0</v>
      </c>
      <c r="E93" s="49">
        <v>-75910.47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117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124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9">
        <v>-183105.22</v>
      </c>
      <c r="K95" s="49">
        <f>SUM(B95:J95)</f>
        <v>-183105.22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>SUM(B96:J96)</f>
        <v>0</v>
      </c>
      <c r="L96" s="55"/>
    </row>
    <row r="97" spans="1:13" ht="18.75" customHeight="1">
      <c r="A97" s="16" t="s">
        <v>91</v>
      </c>
      <c r="B97" s="24">
        <f t="shared" ref="B97:H97" si="22">+B98+B99</f>
        <v>1042226.3</v>
      </c>
      <c r="C97" s="24">
        <f t="shared" si="22"/>
        <v>1783761.54</v>
      </c>
      <c r="D97" s="24">
        <f t="shared" si="22"/>
        <v>1987725.5300000003</v>
      </c>
      <c r="E97" s="24">
        <f t="shared" si="22"/>
        <v>909840.22</v>
      </c>
      <c r="F97" s="24">
        <f t="shared" si="22"/>
        <v>1514086.4199999997</v>
      </c>
      <c r="G97" s="24">
        <f t="shared" si="22"/>
        <v>2083542.5900000003</v>
      </c>
      <c r="H97" s="24">
        <f t="shared" si="22"/>
        <v>1132236.1799999997</v>
      </c>
      <c r="I97" s="24">
        <f>+I98+I99</f>
        <v>403325.17</v>
      </c>
      <c r="J97" s="24">
        <f>+J98+J99</f>
        <v>635451.38</v>
      </c>
      <c r="K97" s="49">
        <f>SUM(B97:J97)</f>
        <v>11492195.33</v>
      </c>
      <c r="L97" s="55"/>
    </row>
    <row r="98" spans="1:13" ht="18.75" customHeight="1">
      <c r="A98" s="16" t="s">
        <v>90</v>
      </c>
      <c r="B98" s="24">
        <f t="shared" ref="B98:J98" si="23">+B48+B61+B68+B94</f>
        <v>1026211.91</v>
      </c>
      <c r="C98" s="24">
        <f t="shared" si="23"/>
        <v>1762390.24</v>
      </c>
      <c r="D98" s="24">
        <f t="shared" si="23"/>
        <v>1966173.7700000003</v>
      </c>
      <c r="E98" s="24">
        <f t="shared" si="23"/>
        <v>889714.86</v>
      </c>
      <c r="F98" s="24">
        <f t="shared" si="23"/>
        <v>1494514.4899999998</v>
      </c>
      <c r="G98" s="24">
        <f t="shared" si="23"/>
        <v>2056883.6400000004</v>
      </c>
      <c r="H98" s="24">
        <f t="shared" si="23"/>
        <v>1115731.7799999998</v>
      </c>
      <c r="I98" s="24">
        <f t="shared" si="23"/>
        <v>403325.17</v>
      </c>
      <c r="J98" s="24">
        <f t="shared" si="23"/>
        <v>635451.38</v>
      </c>
      <c r="K98" s="49">
        <f>SUM(B98:J98)</f>
        <v>11350397.24</v>
      </c>
      <c r="L98" s="55"/>
    </row>
    <row r="99" spans="1:13" ht="18" customHeight="1">
      <c r="A99" s="16" t="s">
        <v>93</v>
      </c>
      <c r="B99" s="24">
        <f t="shared" ref="B99:J99" si="24">IF(+B56+B95+B100&lt;0,0,(B56+B95+B100))</f>
        <v>16014.39</v>
      </c>
      <c r="C99" s="24">
        <f>IF(+C56+C95+C100&lt;0,0,(C56+C95+C100))</f>
        <v>21371.3</v>
      </c>
      <c r="D99" s="24">
        <f t="shared" si="24"/>
        <v>21551.759999999998</v>
      </c>
      <c r="E99" s="24">
        <f t="shared" si="24"/>
        <v>20125.36</v>
      </c>
      <c r="F99" s="24">
        <f t="shared" si="24"/>
        <v>19571.93</v>
      </c>
      <c r="G99" s="24">
        <f t="shared" si="24"/>
        <v>26658.95</v>
      </c>
      <c r="H99" s="24">
        <f t="shared" si="24"/>
        <v>16504.400000000001</v>
      </c>
      <c r="I99" s="19">
        <f t="shared" si="24"/>
        <v>0</v>
      </c>
      <c r="J99" s="19">
        <f t="shared" si="24"/>
        <v>0</v>
      </c>
      <c r="K99" s="49">
        <f>SUM(B99:J99)</f>
        <v>141798.09</v>
      </c>
      <c r="L99" s="55"/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128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49">
        <f>J95+J56</f>
        <v>-170737.96</v>
      </c>
      <c r="K101" s="49">
        <f>SUM(B101:J101)</f>
        <v>-170737.96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11492195.320000004</v>
      </c>
      <c r="L105" s="55"/>
    </row>
    <row r="106" spans="1:13" ht="18.75" customHeight="1">
      <c r="A106" s="26" t="s">
        <v>78</v>
      </c>
      <c r="B106" s="27">
        <v>130066.64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130066.64</v>
      </c>
      <c r="L106" s="55"/>
    </row>
    <row r="107" spans="1:13" ht="18.75" customHeight="1">
      <c r="A107" s="26" t="s">
        <v>79</v>
      </c>
      <c r="B107" s="27">
        <v>912159.66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5">SUM(B107:J107)</f>
        <v>912159.66</v>
      </c>
    </row>
    <row r="108" spans="1:13" ht="18.75" customHeight="1">
      <c r="A108" s="26" t="s">
        <v>80</v>
      </c>
      <c r="B108" s="41">
        <v>0</v>
      </c>
      <c r="C108" s="27">
        <f>+C97</f>
        <v>1783761.54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5"/>
        <v>1783761.54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1987725.5300000003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5"/>
        <v>1987725.5300000003</v>
      </c>
    </row>
    <row r="110" spans="1:13" ht="18.75" customHeight="1">
      <c r="A110" s="26" t="s">
        <v>99</v>
      </c>
      <c r="B110" s="41">
        <v>0</v>
      </c>
      <c r="C110" s="41">
        <v>0</v>
      </c>
      <c r="D110" s="41">
        <v>0</v>
      </c>
      <c r="E110" s="27">
        <f>+E97</f>
        <v>909840.22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5"/>
        <v>909840.22</v>
      </c>
    </row>
    <row r="111" spans="1:13" ht="18.75" customHeight="1">
      <c r="A111" s="26" t="s">
        <v>100</v>
      </c>
      <c r="B111" s="41">
        <v>0</v>
      </c>
      <c r="C111" s="41">
        <v>0</v>
      </c>
      <c r="D111" s="41">
        <v>0</v>
      </c>
      <c r="E111" s="41">
        <v>0</v>
      </c>
      <c r="F111" s="27">
        <v>181904.41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5"/>
        <v>181904.41</v>
      </c>
    </row>
    <row r="112" spans="1:13" ht="18.75" customHeight="1">
      <c r="A112" s="26" t="s">
        <v>101</v>
      </c>
      <c r="B112" s="41">
        <v>0</v>
      </c>
      <c r="C112" s="41">
        <v>0</v>
      </c>
      <c r="D112" s="41">
        <v>0</v>
      </c>
      <c r="E112" s="41">
        <v>0</v>
      </c>
      <c r="F112" s="27">
        <v>256417.74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5"/>
        <v>256417.74</v>
      </c>
    </row>
    <row r="113" spans="1:11" ht="18.75" customHeight="1">
      <c r="A113" s="26" t="s">
        <v>102</v>
      </c>
      <c r="B113" s="41">
        <v>0</v>
      </c>
      <c r="C113" s="41">
        <v>0</v>
      </c>
      <c r="D113" s="41">
        <v>0</v>
      </c>
      <c r="E113" s="41">
        <v>0</v>
      </c>
      <c r="F113" s="27">
        <v>388268.36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5"/>
        <v>388268.36</v>
      </c>
    </row>
    <row r="114" spans="1:11" ht="18.75" customHeight="1">
      <c r="A114" s="26" t="s">
        <v>103</v>
      </c>
      <c r="B114" s="41">
        <v>0</v>
      </c>
      <c r="C114" s="41">
        <v>0</v>
      </c>
      <c r="D114" s="41">
        <v>0</v>
      </c>
      <c r="E114" s="41">
        <v>0</v>
      </c>
      <c r="F114" s="27">
        <v>687495.92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5"/>
        <v>687495.92</v>
      </c>
    </row>
    <row r="115" spans="1:11" ht="18.75" customHeight="1">
      <c r="A115" s="26" t="s">
        <v>104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586064.91</v>
      </c>
      <c r="H115" s="41">
        <v>0</v>
      </c>
      <c r="I115" s="41">
        <v>0</v>
      </c>
      <c r="J115" s="41">
        <v>0</v>
      </c>
      <c r="K115" s="42">
        <f t="shared" si="25"/>
        <v>586064.91</v>
      </c>
    </row>
    <row r="116" spans="1:11" ht="18.75" customHeight="1">
      <c r="A116" s="26" t="s">
        <v>105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49450.83</v>
      </c>
      <c r="H116" s="41">
        <v>0</v>
      </c>
      <c r="I116" s="41">
        <v>0</v>
      </c>
      <c r="J116" s="41">
        <v>0</v>
      </c>
      <c r="K116" s="42">
        <f t="shared" si="25"/>
        <v>49450.83</v>
      </c>
    </row>
    <row r="117" spans="1:11" ht="18.75" customHeight="1">
      <c r="A117" s="26" t="s">
        <v>106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345494.12</v>
      </c>
      <c r="H117" s="41">
        <v>0</v>
      </c>
      <c r="I117" s="41">
        <v>0</v>
      </c>
      <c r="J117" s="41">
        <v>0</v>
      </c>
      <c r="K117" s="42">
        <f t="shared" si="25"/>
        <v>345494.12</v>
      </c>
    </row>
    <row r="118" spans="1:11" ht="18.75" customHeight="1">
      <c r="A118" s="26" t="s">
        <v>107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309800.38</v>
      </c>
      <c r="H118" s="41">
        <v>0</v>
      </c>
      <c r="I118" s="41">
        <v>0</v>
      </c>
      <c r="J118" s="41">
        <v>0</v>
      </c>
      <c r="K118" s="42">
        <f t="shared" si="25"/>
        <v>309800.38</v>
      </c>
    </row>
    <row r="119" spans="1:11" ht="18.75" customHeight="1">
      <c r="A119" s="26" t="s">
        <v>108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792732.33</v>
      </c>
      <c r="H119" s="41">
        <v>0</v>
      </c>
      <c r="I119" s="41">
        <v>0</v>
      </c>
      <c r="J119" s="41">
        <v>0</v>
      </c>
      <c r="K119" s="42">
        <f t="shared" si="25"/>
        <v>792732.33</v>
      </c>
    </row>
    <row r="120" spans="1:11" ht="18.75" customHeight="1">
      <c r="A120" s="26" t="s">
        <v>109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390637.97</v>
      </c>
      <c r="I120" s="41">
        <v>0</v>
      </c>
      <c r="J120" s="41">
        <v>0</v>
      </c>
      <c r="K120" s="42">
        <f t="shared" si="25"/>
        <v>390637.97</v>
      </c>
    </row>
    <row r="121" spans="1:11" ht="18.75" customHeight="1">
      <c r="A121" s="26" t="s">
        <v>110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741598.21</v>
      </c>
      <c r="I121" s="41">
        <v>0</v>
      </c>
      <c r="J121" s="41">
        <v>0</v>
      </c>
      <c r="K121" s="42">
        <f t="shared" si="25"/>
        <v>741598.21</v>
      </c>
    </row>
    <row r="122" spans="1:11" ht="18.75" customHeight="1">
      <c r="A122" s="26" t="s">
        <v>111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403325.17</v>
      </c>
      <c r="J122" s="41">
        <v>0</v>
      </c>
      <c r="K122" s="42">
        <f t="shared" si="25"/>
        <v>403325.17</v>
      </c>
    </row>
    <row r="123" spans="1:11" ht="18.75" customHeight="1">
      <c r="A123" s="28" t="s">
        <v>112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f>+J97</f>
        <v>635451.38</v>
      </c>
      <c r="K123" s="45">
        <f t="shared" si="25"/>
        <v>635451.38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61"/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2014-05-29T22:40:30Z</dcterms:modified>
</cp:coreProperties>
</file>