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140" yWindow="-120" windowWidth="14880" windowHeight="8190"/>
  </bookViews>
  <sheets>
    <sheet name="DETALHAMENTO CONCESSÃO" sheetId="8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calcId="125725" fullCalcOnLoad="1"/>
</workbook>
</file>

<file path=xl/calcChain.xml><?xml version="1.0" encoding="utf-8"?>
<calcChain xmlns="http://schemas.openxmlformats.org/spreadsheetml/2006/main">
  <c r="C99" i="8"/>
  <c r="K64"/>
  <c r="B97"/>
  <c r="K95"/>
  <c r="B9"/>
  <c r="B8" s="1"/>
  <c r="C9"/>
  <c r="C8" s="1"/>
  <c r="C7" s="1"/>
  <c r="D9"/>
  <c r="D8" s="1"/>
  <c r="D7" s="1"/>
  <c r="D49" s="1"/>
  <c r="D48" s="1"/>
  <c r="E9"/>
  <c r="E8" s="1"/>
  <c r="E7" s="1"/>
  <c r="E49" s="1"/>
  <c r="E48" s="1"/>
  <c r="F9"/>
  <c r="F8" s="1"/>
  <c r="F7" s="1"/>
  <c r="F49" s="1"/>
  <c r="F48" s="1"/>
  <c r="G9"/>
  <c r="G8" s="1"/>
  <c r="G7" s="1"/>
  <c r="G49" s="1"/>
  <c r="G48" s="1"/>
  <c r="H9"/>
  <c r="H8" s="1"/>
  <c r="H7" s="1"/>
  <c r="H49" s="1"/>
  <c r="H48" s="1"/>
  <c r="I9"/>
  <c r="I8" s="1"/>
  <c r="I7" s="1"/>
  <c r="I49" s="1"/>
  <c r="I48" s="1"/>
  <c r="J9"/>
  <c r="J8" s="1"/>
  <c r="J7" s="1"/>
  <c r="J49" s="1"/>
  <c r="J48" s="1"/>
  <c r="K9"/>
  <c r="K10"/>
  <c r="K11"/>
  <c r="B12"/>
  <c r="C12"/>
  <c r="D12"/>
  <c r="E12"/>
  <c r="F12"/>
  <c r="G12"/>
  <c r="H12"/>
  <c r="I12"/>
  <c r="J12"/>
  <c r="K12" s="1"/>
  <c r="K13"/>
  <c r="K14"/>
  <c r="K15"/>
  <c r="B16"/>
  <c r="C16"/>
  <c r="D16"/>
  <c r="E16"/>
  <c r="F16"/>
  <c r="G16"/>
  <c r="H16"/>
  <c r="K16" s="1"/>
  <c r="I16"/>
  <c r="J16"/>
  <c r="K17"/>
  <c r="K18"/>
  <c r="K19"/>
  <c r="B20"/>
  <c r="C20"/>
  <c r="D20"/>
  <c r="E20"/>
  <c r="F20"/>
  <c r="G20"/>
  <c r="H20"/>
  <c r="I20"/>
  <c r="J20"/>
  <c r="K20"/>
  <c r="K21"/>
  <c r="K22"/>
  <c r="K23"/>
  <c r="K24"/>
  <c r="K25"/>
  <c r="K26"/>
  <c r="K27"/>
  <c r="B29"/>
  <c r="C29"/>
  <c r="D29"/>
  <c r="E29"/>
  <c r="F29"/>
  <c r="G29"/>
  <c r="H29"/>
  <c r="I29"/>
  <c r="J29"/>
  <c r="K35"/>
  <c r="K36"/>
  <c r="K37"/>
  <c r="K39"/>
  <c r="K40"/>
  <c r="K41"/>
  <c r="K42"/>
  <c r="K43"/>
  <c r="K44"/>
  <c r="K45"/>
  <c r="K51"/>
  <c r="K52"/>
  <c r="H53"/>
  <c r="I53"/>
  <c r="J53"/>
  <c r="K53"/>
  <c r="K54"/>
  <c r="K55"/>
  <c r="K56"/>
  <c r="K57"/>
  <c r="K58"/>
  <c r="B62"/>
  <c r="B61" s="1"/>
  <c r="C62"/>
  <c r="C61" s="1"/>
  <c r="C60" s="1"/>
  <c r="D62"/>
  <c r="D61" s="1"/>
  <c r="D60" s="1"/>
  <c r="E62"/>
  <c r="E61" s="1"/>
  <c r="E60" s="1"/>
  <c r="F62"/>
  <c r="F61" s="1"/>
  <c r="F60" s="1"/>
  <c r="G62"/>
  <c r="G61" s="1"/>
  <c r="G60" s="1"/>
  <c r="H62"/>
  <c r="H61" s="1"/>
  <c r="H60" s="1"/>
  <c r="I62"/>
  <c r="I61" s="1"/>
  <c r="I60" s="1"/>
  <c r="J62"/>
  <c r="J61" s="1"/>
  <c r="J60" s="1"/>
  <c r="K63"/>
  <c r="K66"/>
  <c r="B68"/>
  <c r="C68"/>
  <c r="D68"/>
  <c r="E68"/>
  <c r="F68"/>
  <c r="G68"/>
  <c r="H68"/>
  <c r="I68"/>
  <c r="J68"/>
  <c r="K68" s="1"/>
  <c r="K69"/>
  <c r="K70"/>
  <c r="K71"/>
  <c r="K72"/>
  <c r="K73"/>
  <c r="K74"/>
  <c r="K76"/>
  <c r="K77"/>
  <c r="K78"/>
  <c r="K79"/>
  <c r="K80"/>
  <c r="K81"/>
  <c r="K82"/>
  <c r="K83"/>
  <c r="K84"/>
  <c r="K85"/>
  <c r="K86"/>
  <c r="K87"/>
  <c r="K88"/>
  <c r="K89"/>
  <c r="K90"/>
  <c r="K92"/>
  <c r="K96"/>
  <c r="B99"/>
  <c r="D99"/>
  <c r="E99"/>
  <c r="F99"/>
  <c r="G99"/>
  <c r="H99"/>
  <c r="I99"/>
  <c r="J99"/>
  <c r="K99"/>
  <c r="K106"/>
  <c r="K107"/>
  <c r="K111"/>
  <c r="K112"/>
  <c r="K113"/>
  <c r="K114"/>
  <c r="K115"/>
  <c r="K116"/>
  <c r="K117"/>
  <c r="K118"/>
  <c r="K119"/>
  <c r="K120"/>
  <c r="K121"/>
  <c r="K122"/>
  <c r="K123"/>
  <c r="J98" l="1"/>
  <c r="J97" s="1"/>
  <c r="J124" s="1"/>
  <c r="J47"/>
  <c r="H98"/>
  <c r="H97" s="1"/>
  <c r="H47"/>
  <c r="F98"/>
  <c r="F97" s="1"/>
  <c r="F47"/>
  <c r="D98"/>
  <c r="D97" s="1"/>
  <c r="D109" s="1"/>
  <c r="K109" s="1"/>
  <c r="D47"/>
  <c r="K8"/>
  <c r="K7" s="1"/>
  <c r="B7"/>
  <c r="B49" s="1"/>
  <c r="B60"/>
  <c r="K60" s="1"/>
  <c r="K61"/>
  <c r="I47"/>
  <c r="I98"/>
  <c r="I97" s="1"/>
  <c r="G47"/>
  <c r="G98"/>
  <c r="G97" s="1"/>
  <c r="E47"/>
  <c r="E98"/>
  <c r="E97" s="1"/>
  <c r="E110" s="1"/>
  <c r="K110" s="1"/>
  <c r="C49"/>
  <c r="C48" s="1"/>
  <c r="C50"/>
  <c r="K50" s="1"/>
  <c r="K62"/>
  <c r="C47" l="1"/>
  <c r="C97"/>
  <c r="C108" s="1"/>
  <c r="K108" s="1"/>
  <c r="K105" s="1"/>
  <c r="K49"/>
  <c r="B48"/>
  <c r="K48" l="1"/>
  <c r="B47"/>
  <c r="K47" s="1"/>
  <c r="K97" l="1"/>
  <c r="K98"/>
</calcChain>
</file>

<file path=xl/sharedStrings.xml><?xml version="1.0" encoding="utf-8"?>
<sst xmlns="http://schemas.openxmlformats.org/spreadsheetml/2006/main" count="129" uniqueCount="129">
  <si>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</si>
  <si>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</si>
  <si>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</si>
  <si>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</si>
  <si>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</si>
  <si>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</si>
  <si>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</si>
  <si>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</si>
  <si>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</si>
  <si>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</si>
  <si>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</si>
  <si>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</si>
  <si>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</si>
  <si>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</si>
  <si>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</si>
  <si>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</si>
  <si>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</si>
  <si>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</si>
  <si>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</si>
  <si>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</si>
  <si>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</si>
  <si>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</si>
  <si>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</si>
  <si>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</si>
  <si>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</si>
  <si>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</si>
  <si>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</si>
  <si>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</si>
  <si>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</si>
  <si>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</si>
  <si>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</si>
  <si>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</si>
  <si>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</si>
  <si>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</si>
  <si>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</si>
  <si>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</si>
  <si>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</si>
  <si>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</si>
  <si>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</si>
  <si>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</si>
  <si>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</si>
  <si>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</si>
  <si>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</si>
  <si>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</si>
  <si>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</si>
  <si>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</si>
  <si>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</si>
  <si>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</si>
  <si>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</si>
  <si>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</si>
  <si>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</si>
  <si>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</si>
  <si>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</si>
  <si>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</si>
  <si>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</si>
  <si>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</si>
  <si>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</si>
  <si>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</si>
  <si>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</si>
  <si>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</si>
  <si>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</si>
  <si>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</si>
  <si>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</si>
  <si>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</si>
  <si>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</si>
  <si>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</si>
  <si>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</si>
  <si>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</si>
  <si>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</si>
  <si>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</si>
  <si>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</si>
  <si>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</si>
  <si>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</si>
  <si>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</si>
  <si>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</si>
  <si>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</si>
  <si>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</si>
  <si>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</si>
  <si>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</si>
  <si>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</si>
  <si>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</si>
  <si>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</si>
  <si>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</si>
  <si>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</si>
  <si>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</si>
  <si>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</si>
  <si>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</si>
  <si>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</si>
  <si>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</si>
  <si>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</si>
  <si>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</si>
  <si>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</si>
  <si>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</si>
  <si>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7.2.2 Ajuste para o dia seguinte </t>
  </si>
  <si>
    <t>7.2. Pelo Serviço Atende (5.2 + 6.4 + 7.2.1)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</si>
  <si>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</si>
  <si>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</si>
  <si>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</si>
  <si>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</si>
  <si>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</si>
  <si>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</si>
  <si>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</si>
  <si>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</si>
  <si>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</si>
  <si>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</si>
  <si>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</si>
  <si>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</si>
  <si>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</si>
  <si>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</si>
  <si>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</si>
  <si>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</si>
  <si>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</si>
  <si>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</si>
  <si>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</si>
  <si>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</si>
  <si>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</si>
  <si>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</si>
  <si>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</si>
  <si>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</si>
  <si>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</si>
  <si>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</si>
  <si>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</si>
  <si>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</si>
  <si>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</si>
  <si>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OPERAÇÃO 21/05/14 - VENCIMENTO 28/05/14</t>
  </si>
  <si>
    <t>6.1.3. Bilhete Único sem Cadastro</t>
  </si>
  <si>
    <t>6.4. Revisão de Remuneração pelo Serviço Atende (1)</t>
  </si>
  <si>
    <t>Nota:</t>
  </si>
  <si>
    <t xml:space="preserve">   (1) - Revisão de setembro e outubro/13.</t>
  </si>
</sst>
</file>

<file path=xl/styles.xml><?xml version="1.0" encoding="utf-8"?>
<styleSheet xmlns="http://schemas.openxmlformats.org/spreadsheetml/2006/main">
  <numFmts count="6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9">
    <font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5">
    <xf numFmtId="0" fontId="0" fillId="0" borderId="0"/>
    <xf numFmtId="173" fontId="4" fillId="0" borderId="1" applyAlignment="0">
      <alignment vertical="center"/>
    </xf>
    <xf numFmtId="170" fontId="3" fillId="0" borderId="0" applyFont="0" applyFill="0" applyBorder="0" applyAlignment="0" applyProtection="0"/>
    <xf numFmtId="1" fontId="1" fillId="0" borderId="0" applyBorder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left" vertical="center" indent="1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" fontId="2" fillId="2" borderId="2" xfId="3" applyFont="1" applyFill="1" applyBorder="1" applyAlignment="1">
      <alignment horizontal="left" vertical="center"/>
    </xf>
    <xf numFmtId="170" fontId="2" fillId="2" borderId="2" xfId="2" applyFont="1" applyFill="1" applyBorder="1" applyAlignment="1">
      <alignment vertical="center"/>
    </xf>
    <xf numFmtId="1" fontId="2" fillId="2" borderId="2" xfId="3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 indent="1"/>
    </xf>
    <xf numFmtId="172" fontId="4" fillId="0" borderId="3" xfId="4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indent="2"/>
    </xf>
    <xf numFmtId="172" fontId="4" fillId="0" borderId="1" xfId="4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indent="3"/>
    </xf>
    <xf numFmtId="172" fontId="4" fillId="0" borderId="1" xfId="4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indent="4"/>
    </xf>
    <xf numFmtId="0" fontId="5" fillId="0" borderId="1" xfId="0" applyFont="1" applyFill="1" applyBorder="1" applyAlignment="1">
      <alignment horizontal="left" vertical="center" indent="3"/>
    </xf>
    <xf numFmtId="0" fontId="4" fillId="0" borderId="1" xfId="0" applyFont="1" applyFill="1" applyBorder="1" applyAlignment="1">
      <alignment horizontal="left" vertical="center" indent="2"/>
    </xf>
    <xf numFmtId="172" fontId="4" fillId="0" borderId="1" xfId="0" applyNumberFormat="1" applyFont="1" applyFill="1" applyBorder="1" applyAlignment="1">
      <alignment vertical="center"/>
    </xf>
    <xf numFmtId="43" fontId="4" fillId="0" borderId="1" xfId="4" applyFont="1" applyFill="1" applyBorder="1" applyAlignment="1">
      <alignment vertical="center"/>
    </xf>
    <xf numFmtId="43" fontId="4" fillId="0" borderId="1" xfId="2" applyNumberFormat="1" applyFont="1" applyFill="1" applyBorder="1" applyAlignment="1">
      <alignment horizontal="center" vertical="center"/>
    </xf>
    <xf numFmtId="43" fontId="4" fillId="0" borderId="1" xfId="2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left" vertical="center" indent="1"/>
    </xf>
    <xf numFmtId="170" fontId="4" fillId="3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horizontal="center" vertical="center"/>
    </xf>
    <xf numFmtId="170" fontId="4" fillId="0" borderId="1" xfId="2" applyFont="1" applyFill="1" applyBorder="1" applyAlignment="1">
      <alignment vertical="center"/>
    </xf>
    <xf numFmtId="0" fontId="0" fillId="0" borderId="1" xfId="0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center" indent="2"/>
    </xf>
    <xf numFmtId="170" fontId="3" fillId="0" borderId="1" xfId="2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" fontId="1" fillId="2" borderId="1" xfId="3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indent="4"/>
    </xf>
    <xf numFmtId="0" fontId="4" fillId="0" borderId="1" xfId="0" applyFont="1" applyFill="1" applyBorder="1" applyAlignment="1">
      <alignment horizontal="left" vertical="center" wrapText="1" indent="2"/>
    </xf>
    <xf numFmtId="43" fontId="4" fillId="0" borderId="1" xfId="4" applyFont="1" applyFill="1" applyBorder="1" applyAlignment="1">
      <alignment horizontal="center" vertical="center"/>
    </xf>
    <xf numFmtId="173" fontId="4" fillId="0" borderId="1" xfId="2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3"/>
    </xf>
    <xf numFmtId="174" fontId="4" fillId="0" borderId="1" xfId="2" applyNumberFormat="1" applyFont="1" applyFill="1" applyBorder="1" applyAlignment="1">
      <alignment vertical="center"/>
    </xf>
    <xf numFmtId="170" fontId="6" fillId="0" borderId="1" xfId="2" applyFont="1" applyFill="1" applyBorder="1" applyAlignment="1">
      <alignment vertical="center"/>
    </xf>
    <xf numFmtId="0" fontId="4" fillId="0" borderId="5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3" fillId="0" borderId="1" xfId="2" applyNumberFormat="1" applyFont="1" applyBorder="1" applyAlignment="1">
      <alignment vertical="center"/>
    </xf>
    <xf numFmtId="170" fontId="3" fillId="0" borderId="1" xfId="2" applyFont="1" applyFill="1" applyBorder="1" applyAlignment="1">
      <alignment vertical="center"/>
    </xf>
    <xf numFmtId="43" fontId="3" fillId="0" borderId="4" xfId="2" applyNumberFormat="1" applyFont="1" applyBorder="1" applyAlignment="1">
      <alignment vertical="center"/>
    </xf>
    <xf numFmtId="170" fontId="3" fillId="0" borderId="4" xfId="2" applyFont="1" applyBorder="1" applyAlignment="1">
      <alignment vertical="center"/>
    </xf>
    <xf numFmtId="170" fontId="3" fillId="0" borderId="4" xfId="2" applyFont="1" applyFill="1" applyBorder="1" applyAlignment="1">
      <alignment vertical="center"/>
    </xf>
    <xf numFmtId="43" fontId="4" fillId="0" borderId="3" xfId="2" applyNumberFormat="1" applyFont="1" applyFill="1" applyBorder="1" applyAlignment="1">
      <alignment vertical="center"/>
    </xf>
    <xf numFmtId="175" fontId="4" fillId="0" borderId="1" xfId="2" applyNumberFormat="1" applyFont="1" applyFill="1" applyBorder="1" applyAlignment="1">
      <alignment horizontal="center" vertical="center"/>
    </xf>
    <xf numFmtId="174" fontId="4" fillId="0" borderId="1" xfId="4" applyNumberFormat="1" applyFont="1" applyFill="1" applyBorder="1" applyAlignment="1">
      <alignment vertical="center"/>
    </xf>
    <xf numFmtId="174" fontId="4" fillId="0" borderId="1" xfId="2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indent="2"/>
    </xf>
    <xf numFmtId="43" fontId="7" fillId="0" borderId="0" xfId="2" applyNumberFormat="1" applyFont="1" applyBorder="1" applyAlignment="1">
      <alignment vertical="center"/>
    </xf>
    <xf numFmtId="43" fontId="7" fillId="0" borderId="0" xfId="2" applyNumberFormat="1" applyFont="1" applyFill="1" applyBorder="1" applyAlignment="1">
      <alignment vertical="center"/>
    </xf>
    <xf numFmtId="172" fontId="3" fillId="0" borderId="0" xfId="4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4" fillId="0" borderId="6" xfId="4" applyFont="1" applyFill="1" applyBorder="1" applyAlignment="1">
      <alignment horizontal="center" vertical="center"/>
    </xf>
    <xf numFmtId="43" fontId="4" fillId="0" borderId="6" xfId="2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4" fillId="0" borderId="4" xfId="2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" fontId="1" fillId="2" borderId="3" xfId="3" applyFont="1" applyFill="1" applyBorder="1" applyAlignment="1">
      <alignment horizontal="center" vertical="center" wrapText="1"/>
    </xf>
    <xf numFmtId="1" fontId="1" fillId="2" borderId="4" xfId="3" applyFont="1" applyFill="1" applyBorder="1" applyAlignment="1">
      <alignment horizontal="center" vertical="center" wrapText="1"/>
    </xf>
    <xf numFmtId="0" fontId="6" fillId="0" borderId="0" xfId="0" quotePrefix="1" applyFont="1" applyAlignment="1">
      <alignment vertical="center"/>
    </xf>
  </cellXfs>
  <cellStyles count="5">
    <cellStyle name="Estilo 1" xfId="1"/>
    <cellStyle name="Moeda" xfId="2" builtinId="4"/>
    <cellStyle name="Normal" xfId="0" builtinId="0"/>
    <cellStyle name="Normal_REMT03" xfId="3"/>
    <cellStyle name="Separador de milhares" xfId="4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Normal="100" zoomScaleSheetLayoutView="70" workbookViewId="0">
      <selection sqref="A1:K1"/>
    </sheetView>
  </sheetViews>
  <sheetFormatPr defaultRowHeight="14.25"/>
  <cols>
    <col min="1" max="1" width="90" style="1" customWidth="1"/>
    <col min="2" max="10" width="16.25" style="1" customWidth="1"/>
    <col min="11" max="11" width="18.75" style="1" customWidth="1"/>
    <col min="12" max="12" width="15.625" style="1" bestFit="1" customWidth="1"/>
    <col min="13" max="13" width="10.125" style="1" bestFit="1" customWidth="1"/>
    <col min="14" max="16384" width="9" style="1"/>
  </cols>
  <sheetData>
    <row r="1" spans="1:13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3" ht="21">
      <c r="A2" s="62" t="s">
        <v>124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3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3" ht="15.75">
      <c r="A4" s="63" t="s">
        <v>15</v>
      </c>
      <c r="B4" s="65" t="s">
        <v>116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3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115</v>
      </c>
      <c r="J5" s="68" t="s">
        <v>114</v>
      </c>
      <c r="K5" s="63"/>
    </row>
    <row r="6" spans="1:13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3" ht="17.25" customHeight="1">
      <c r="A7" s="8" t="s">
        <v>30</v>
      </c>
      <c r="B7" s="9">
        <f t="shared" ref="B7:K7" si="0">+B8+B20+B24+B27</f>
        <v>3529</v>
      </c>
      <c r="C7" s="9">
        <f t="shared" si="0"/>
        <v>4886</v>
      </c>
      <c r="D7" s="9">
        <f t="shared" si="0"/>
        <v>687580</v>
      </c>
      <c r="E7" s="9">
        <f t="shared" si="0"/>
        <v>136900</v>
      </c>
      <c r="F7" s="9">
        <f t="shared" si="0"/>
        <v>354882</v>
      </c>
      <c r="G7" s="9">
        <f t="shared" si="0"/>
        <v>536360</v>
      </c>
      <c r="H7" s="9">
        <f t="shared" si="0"/>
        <v>92492</v>
      </c>
      <c r="I7" s="9">
        <f t="shared" si="0"/>
        <v>90584</v>
      </c>
      <c r="J7" s="9">
        <f t="shared" si="0"/>
        <v>291001</v>
      </c>
      <c r="K7" s="9">
        <f t="shared" si="0"/>
        <v>2198214</v>
      </c>
      <c r="L7" s="53"/>
    </row>
    <row r="8" spans="1:13" ht="17.25" customHeight="1">
      <c r="A8" s="10" t="s">
        <v>123</v>
      </c>
      <c r="B8" s="11">
        <f>B9+B12+B16</f>
        <v>2122</v>
      </c>
      <c r="C8" s="11">
        <f t="shared" ref="C8:J8" si="1">C9+C12+C16</f>
        <v>3373</v>
      </c>
      <c r="D8" s="11">
        <f t="shared" si="1"/>
        <v>407609</v>
      </c>
      <c r="E8" s="11">
        <f t="shared" si="1"/>
        <v>85645</v>
      </c>
      <c r="F8" s="11">
        <f t="shared" si="1"/>
        <v>197375</v>
      </c>
      <c r="G8" s="11">
        <f t="shared" si="1"/>
        <v>305536</v>
      </c>
      <c r="H8" s="11">
        <f t="shared" si="1"/>
        <v>59859</v>
      </c>
      <c r="I8" s="11">
        <f t="shared" si="1"/>
        <v>52315</v>
      </c>
      <c r="J8" s="11">
        <f t="shared" si="1"/>
        <v>167635</v>
      </c>
      <c r="K8" s="11">
        <f>SUM(B8:J8)</f>
        <v>1281469</v>
      </c>
    </row>
    <row r="9" spans="1:13" ht="17.25" customHeight="1">
      <c r="A9" s="15" t="s">
        <v>17</v>
      </c>
      <c r="B9" s="13">
        <f>+B10+B11</f>
        <v>291</v>
      </c>
      <c r="C9" s="13">
        <f t="shared" ref="C9:J9" si="2">+C10+C11</f>
        <v>449</v>
      </c>
      <c r="D9" s="13">
        <f t="shared" si="2"/>
        <v>51018</v>
      </c>
      <c r="E9" s="13">
        <f t="shared" si="2"/>
        <v>11368</v>
      </c>
      <c r="F9" s="13">
        <f t="shared" si="2"/>
        <v>22710</v>
      </c>
      <c r="G9" s="13">
        <f t="shared" si="2"/>
        <v>25816</v>
      </c>
      <c r="H9" s="13">
        <f t="shared" si="2"/>
        <v>8087</v>
      </c>
      <c r="I9" s="13">
        <f t="shared" si="2"/>
        <v>7724</v>
      </c>
      <c r="J9" s="13">
        <f t="shared" si="2"/>
        <v>18522</v>
      </c>
      <c r="K9" s="11">
        <f>SUM(B9:J9)</f>
        <v>145985</v>
      </c>
    </row>
    <row r="10" spans="1:13" ht="17.25" customHeight="1">
      <c r="A10" s="30" t="s">
        <v>18</v>
      </c>
      <c r="B10" s="13">
        <v>291</v>
      </c>
      <c r="C10" s="13">
        <v>449</v>
      </c>
      <c r="D10" s="13">
        <v>51018</v>
      </c>
      <c r="E10" s="13">
        <v>11368</v>
      </c>
      <c r="F10" s="13">
        <v>22710</v>
      </c>
      <c r="G10" s="13">
        <v>25816</v>
      </c>
      <c r="H10" s="13">
        <v>8087</v>
      </c>
      <c r="I10" s="13">
        <v>7724</v>
      </c>
      <c r="J10" s="13">
        <v>18522</v>
      </c>
      <c r="K10" s="11">
        <f>SUM(B10:J10)</f>
        <v>145985</v>
      </c>
    </row>
    <row r="11" spans="1:13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3" ht="17.25" customHeight="1">
      <c r="A12" s="15" t="s">
        <v>31</v>
      </c>
      <c r="B12" s="17">
        <f t="shared" ref="B12:J12" si="3">SUM(B13:B15)</f>
        <v>1758</v>
      </c>
      <c r="C12" s="17">
        <f t="shared" si="3"/>
        <v>2864</v>
      </c>
      <c r="D12" s="17">
        <f t="shared" si="3"/>
        <v>347093</v>
      </c>
      <c r="E12" s="17">
        <f t="shared" si="3"/>
        <v>72392</v>
      </c>
      <c r="F12" s="17">
        <f t="shared" si="3"/>
        <v>169971</v>
      </c>
      <c r="G12" s="17">
        <f t="shared" si="3"/>
        <v>272854</v>
      </c>
      <c r="H12" s="17">
        <f t="shared" si="3"/>
        <v>50639</v>
      </c>
      <c r="I12" s="17">
        <f t="shared" si="3"/>
        <v>43025</v>
      </c>
      <c r="J12" s="17">
        <f t="shared" si="3"/>
        <v>144991</v>
      </c>
      <c r="K12" s="11">
        <f t="shared" ref="K12:K27" si="4">SUM(B12:J12)</f>
        <v>1105587</v>
      </c>
    </row>
    <row r="13" spans="1:13" ht="17.25" customHeight="1">
      <c r="A13" s="14" t="s">
        <v>20</v>
      </c>
      <c r="B13" s="13">
        <v>811</v>
      </c>
      <c r="C13" s="13">
        <v>1404</v>
      </c>
      <c r="D13" s="13">
        <v>167171</v>
      </c>
      <c r="E13" s="13">
        <v>33690</v>
      </c>
      <c r="F13" s="13">
        <v>81133</v>
      </c>
      <c r="G13" s="13">
        <v>123998</v>
      </c>
      <c r="H13" s="13">
        <v>22369</v>
      </c>
      <c r="I13" s="13">
        <v>21737</v>
      </c>
      <c r="J13" s="13">
        <v>70067</v>
      </c>
      <c r="K13" s="11">
        <f t="shared" si="4"/>
        <v>522380</v>
      </c>
      <c r="L13" s="53"/>
      <c r="M13" s="54"/>
    </row>
    <row r="14" spans="1:13" ht="17.25" customHeight="1">
      <c r="A14" s="14" t="s">
        <v>21</v>
      </c>
      <c r="B14" s="13">
        <v>711</v>
      </c>
      <c r="C14" s="13">
        <v>1236</v>
      </c>
      <c r="D14" s="13">
        <v>140482</v>
      </c>
      <c r="E14" s="13">
        <v>31969</v>
      </c>
      <c r="F14" s="13">
        <v>71535</v>
      </c>
      <c r="G14" s="13">
        <v>128290</v>
      </c>
      <c r="H14" s="13">
        <v>23534</v>
      </c>
      <c r="I14" s="13">
        <v>16113</v>
      </c>
      <c r="J14" s="13">
        <v>58055</v>
      </c>
      <c r="K14" s="11">
        <f t="shared" si="4"/>
        <v>471925</v>
      </c>
      <c r="L14" s="53"/>
    </row>
    <row r="15" spans="1:13" ht="17.25" customHeight="1">
      <c r="A15" s="14" t="s">
        <v>22</v>
      </c>
      <c r="B15" s="13">
        <v>236</v>
      </c>
      <c r="C15" s="13">
        <v>224</v>
      </c>
      <c r="D15" s="13">
        <v>39440</v>
      </c>
      <c r="E15" s="13">
        <v>6733</v>
      </c>
      <c r="F15" s="13">
        <v>17303</v>
      </c>
      <c r="G15" s="13">
        <v>20566</v>
      </c>
      <c r="H15" s="13">
        <v>4736</v>
      </c>
      <c r="I15" s="13">
        <v>5175</v>
      </c>
      <c r="J15" s="13">
        <v>16869</v>
      </c>
      <c r="K15" s="11">
        <f t="shared" si="4"/>
        <v>111282</v>
      </c>
    </row>
    <row r="16" spans="1:13" ht="17.25" customHeight="1">
      <c r="A16" s="15" t="s">
        <v>119</v>
      </c>
      <c r="B16" s="13">
        <f>B17+B18+B19</f>
        <v>73</v>
      </c>
      <c r="C16" s="13">
        <f t="shared" ref="C16:J16" si="5">C17+C18+C19</f>
        <v>60</v>
      </c>
      <c r="D16" s="13">
        <f t="shared" si="5"/>
        <v>9498</v>
      </c>
      <c r="E16" s="13">
        <f t="shared" si="5"/>
        <v>1885</v>
      </c>
      <c r="F16" s="13">
        <f t="shared" si="5"/>
        <v>4694</v>
      </c>
      <c r="G16" s="13">
        <f t="shared" si="5"/>
        <v>6866</v>
      </c>
      <c r="H16" s="13">
        <f t="shared" si="5"/>
        <v>1133</v>
      </c>
      <c r="I16" s="13">
        <f t="shared" si="5"/>
        <v>1566</v>
      </c>
      <c r="J16" s="13">
        <f t="shared" si="5"/>
        <v>4122</v>
      </c>
      <c r="K16" s="11">
        <f t="shared" si="4"/>
        <v>29897</v>
      </c>
    </row>
    <row r="17" spans="1:12" ht="17.25" customHeight="1">
      <c r="A17" s="14" t="s">
        <v>120</v>
      </c>
      <c r="B17" s="13">
        <v>39</v>
      </c>
      <c r="C17" s="13">
        <v>24</v>
      </c>
      <c r="D17" s="13">
        <v>3700</v>
      </c>
      <c r="E17" s="13">
        <v>726</v>
      </c>
      <c r="F17" s="13">
        <v>2109</v>
      </c>
      <c r="G17" s="13">
        <v>3264</v>
      </c>
      <c r="H17" s="13">
        <v>544</v>
      </c>
      <c r="I17" s="13">
        <v>678</v>
      </c>
      <c r="J17" s="13">
        <v>1648</v>
      </c>
      <c r="K17" s="11">
        <f t="shared" si="4"/>
        <v>12732</v>
      </c>
    </row>
    <row r="18" spans="1:12" ht="17.25" customHeight="1">
      <c r="A18" s="14" t="s">
        <v>121</v>
      </c>
      <c r="B18" s="13">
        <v>1</v>
      </c>
      <c r="C18" s="13">
        <v>4</v>
      </c>
      <c r="D18" s="13">
        <v>240</v>
      </c>
      <c r="E18" s="13">
        <v>78</v>
      </c>
      <c r="F18" s="13">
        <v>152</v>
      </c>
      <c r="G18" s="13">
        <v>226</v>
      </c>
      <c r="H18" s="13">
        <v>50</v>
      </c>
      <c r="I18" s="13">
        <v>34</v>
      </c>
      <c r="J18" s="13">
        <v>97</v>
      </c>
      <c r="K18" s="11">
        <f t="shared" si="4"/>
        <v>882</v>
      </c>
    </row>
    <row r="19" spans="1:12" ht="17.25" customHeight="1">
      <c r="A19" s="14" t="s">
        <v>122</v>
      </c>
      <c r="B19" s="13">
        <v>33</v>
      </c>
      <c r="C19" s="13">
        <v>32</v>
      </c>
      <c r="D19" s="13">
        <v>5558</v>
      </c>
      <c r="E19" s="13">
        <v>1081</v>
      </c>
      <c r="F19" s="13">
        <v>2433</v>
      </c>
      <c r="G19" s="13">
        <v>3376</v>
      </c>
      <c r="H19" s="13">
        <v>539</v>
      </c>
      <c r="I19" s="13">
        <v>854</v>
      </c>
      <c r="J19" s="13">
        <v>2377</v>
      </c>
      <c r="K19" s="11">
        <f t="shared" si="4"/>
        <v>16283</v>
      </c>
    </row>
    <row r="20" spans="1:12" ht="17.25" customHeight="1">
      <c r="A20" s="16" t="s">
        <v>23</v>
      </c>
      <c r="B20" s="11">
        <f>+B21+B22+B23</f>
        <v>876</v>
      </c>
      <c r="C20" s="11">
        <f t="shared" ref="C20:J20" si="6">+C21+C22+C23</f>
        <v>1215</v>
      </c>
      <c r="D20" s="11">
        <f t="shared" si="6"/>
        <v>209154</v>
      </c>
      <c r="E20" s="11">
        <f t="shared" si="6"/>
        <v>38904</v>
      </c>
      <c r="F20" s="11">
        <f t="shared" si="6"/>
        <v>125850</v>
      </c>
      <c r="G20" s="11">
        <f t="shared" si="6"/>
        <v>203223</v>
      </c>
      <c r="H20" s="11">
        <f t="shared" si="6"/>
        <v>28270</v>
      </c>
      <c r="I20" s="11">
        <f t="shared" si="6"/>
        <v>28316</v>
      </c>
      <c r="J20" s="11">
        <f t="shared" si="6"/>
        <v>88802</v>
      </c>
      <c r="K20" s="11">
        <f t="shared" si="4"/>
        <v>724610</v>
      </c>
    </row>
    <row r="21" spans="1:12" ht="17.25" customHeight="1">
      <c r="A21" s="12" t="s">
        <v>24</v>
      </c>
      <c r="B21" s="13">
        <v>482</v>
      </c>
      <c r="C21" s="13">
        <v>587</v>
      </c>
      <c r="D21" s="13">
        <v>116091</v>
      </c>
      <c r="E21" s="13">
        <v>20244</v>
      </c>
      <c r="F21" s="13">
        <v>67285</v>
      </c>
      <c r="G21" s="13">
        <v>99034</v>
      </c>
      <c r="H21" s="13">
        <v>13561</v>
      </c>
      <c r="I21" s="13">
        <v>16012</v>
      </c>
      <c r="J21" s="13">
        <v>49025</v>
      </c>
      <c r="K21" s="11">
        <f t="shared" si="4"/>
        <v>382321</v>
      </c>
      <c r="L21" s="53"/>
    </row>
    <row r="22" spans="1:12" ht="17.25" customHeight="1">
      <c r="A22" s="12" t="s">
        <v>25</v>
      </c>
      <c r="B22" s="13">
        <v>337</v>
      </c>
      <c r="C22" s="13">
        <v>551</v>
      </c>
      <c r="D22" s="13">
        <v>73249</v>
      </c>
      <c r="E22" s="13">
        <v>15896</v>
      </c>
      <c r="F22" s="13">
        <v>48734</v>
      </c>
      <c r="G22" s="13">
        <v>91228</v>
      </c>
      <c r="H22" s="13">
        <v>12713</v>
      </c>
      <c r="I22" s="13">
        <v>9708</v>
      </c>
      <c r="J22" s="13">
        <v>31068</v>
      </c>
      <c r="K22" s="11">
        <f t="shared" si="4"/>
        <v>283484</v>
      </c>
      <c r="L22" s="53"/>
    </row>
    <row r="23" spans="1:12" ht="17.25" customHeight="1">
      <c r="A23" s="12" t="s">
        <v>26</v>
      </c>
      <c r="B23" s="13">
        <v>57</v>
      </c>
      <c r="C23" s="13">
        <v>77</v>
      </c>
      <c r="D23" s="13">
        <v>19814</v>
      </c>
      <c r="E23" s="13">
        <v>2764</v>
      </c>
      <c r="F23" s="13">
        <v>9831</v>
      </c>
      <c r="G23" s="13">
        <v>12961</v>
      </c>
      <c r="H23" s="13">
        <v>1996</v>
      </c>
      <c r="I23" s="13">
        <v>2596</v>
      </c>
      <c r="J23" s="13">
        <v>8709</v>
      </c>
      <c r="K23" s="11">
        <f t="shared" si="4"/>
        <v>58805</v>
      </c>
    </row>
    <row r="24" spans="1:12" ht="17.25" customHeight="1">
      <c r="A24" s="16" t="s">
        <v>27</v>
      </c>
      <c r="B24" s="13">
        <v>531</v>
      </c>
      <c r="C24" s="13">
        <v>298</v>
      </c>
      <c r="D24" s="13">
        <v>70817</v>
      </c>
      <c r="E24" s="13">
        <v>12351</v>
      </c>
      <c r="F24" s="13">
        <v>31657</v>
      </c>
      <c r="G24" s="13">
        <v>27601</v>
      </c>
      <c r="H24" s="13">
        <v>4363</v>
      </c>
      <c r="I24" s="13">
        <v>9953</v>
      </c>
      <c r="J24" s="13">
        <v>34564</v>
      </c>
      <c r="K24" s="11">
        <f t="shared" si="4"/>
        <v>192135</v>
      </c>
    </row>
    <row r="25" spans="1:12" ht="17.25" customHeight="1">
      <c r="A25" s="12" t="s">
        <v>28</v>
      </c>
      <c r="B25" s="13">
        <v>340</v>
      </c>
      <c r="C25" s="13">
        <v>191</v>
      </c>
      <c r="D25" s="13">
        <v>45323</v>
      </c>
      <c r="E25" s="13">
        <v>7905</v>
      </c>
      <c r="F25" s="13">
        <v>20260</v>
      </c>
      <c r="G25" s="13">
        <v>17665</v>
      </c>
      <c r="H25" s="13">
        <v>2792</v>
      </c>
      <c r="I25" s="13">
        <v>6370</v>
      </c>
      <c r="J25" s="13">
        <v>22121</v>
      </c>
      <c r="K25" s="11">
        <f t="shared" si="4"/>
        <v>122967</v>
      </c>
      <c r="L25" s="53"/>
    </row>
    <row r="26" spans="1:12" ht="17.25" customHeight="1">
      <c r="A26" s="12" t="s">
        <v>29</v>
      </c>
      <c r="B26" s="13">
        <v>191</v>
      </c>
      <c r="C26" s="13">
        <v>107</v>
      </c>
      <c r="D26" s="13">
        <v>25494</v>
      </c>
      <c r="E26" s="13">
        <v>4446</v>
      </c>
      <c r="F26" s="13">
        <v>11397</v>
      </c>
      <c r="G26" s="13">
        <v>9936</v>
      </c>
      <c r="H26" s="13">
        <v>1571</v>
      </c>
      <c r="I26" s="13">
        <v>3583</v>
      </c>
      <c r="J26" s="13">
        <v>12443</v>
      </c>
      <c r="K26" s="11">
        <f t="shared" si="4"/>
        <v>69168</v>
      </c>
      <c r="L26" s="53"/>
    </row>
    <row r="27" spans="1:12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0</v>
      </c>
      <c r="I27" s="11">
        <v>0</v>
      </c>
      <c r="J27" s="11">
        <v>0</v>
      </c>
      <c r="K27" s="11">
        <f t="shared" si="4"/>
        <v>0</v>
      </c>
    </row>
    <row r="28" spans="1:12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2" ht="17.25" customHeight="1">
      <c r="A29" s="2" t="s">
        <v>33</v>
      </c>
      <c r="B29" s="33">
        <f>SUM(B30:B33)</f>
        <v>2.2709000000000001</v>
      </c>
      <c r="C29" s="33">
        <f t="shared" ref="C29:J29" si="7">SUM(C30:C33)</f>
        <v>2.5901443</v>
      </c>
      <c r="D29" s="33">
        <f t="shared" si="7"/>
        <v>2.9426000000000001</v>
      </c>
      <c r="E29" s="33">
        <f t="shared" si="7"/>
        <v>2.48</v>
      </c>
      <c r="F29" s="33">
        <f t="shared" si="7"/>
        <v>2.4076</v>
      </c>
      <c r="G29" s="33">
        <f t="shared" si="7"/>
        <v>2.0710999999999999</v>
      </c>
      <c r="H29" s="33">
        <f t="shared" si="7"/>
        <v>2.3748</v>
      </c>
      <c r="I29" s="33">
        <f t="shared" si="7"/>
        <v>4.2154999999999996</v>
      </c>
      <c r="J29" s="33">
        <f t="shared" si="7"/>
        <v>2.4994999999999998</v>
      </c>
      <c r="K29" s="19">
        <v>0</v>
      </c>
    </row>
    <row r="30" spans="1:12" ht="17.25" customHeight="1">
      <c r="A30" s="16" t="s">
        <v>34</v>
      </c>
      <c r="B30" s="33">
        <v>2.2709000000000001</v>
      </c>
      <c r="C30" s="33">
        <v>2.5844</v>
      </c>
      <c r="D30" s="33">
        <v>2.9426000000000001</v>
      </c>
      <c r="E30" s="33">
        <v>2.48</v>
      </c>
      <c r="F30" s="33">
        <v>2.4076</v>
      </c>
      <c r="G30" s="33">
        <v>2.0710999999999999</v>
      </c>
      <c r="H30" s="33">
        <v>2.3748</v>
      </c>
      <c r="I30" s="33">
        <v>4.2154999999999996</v>
      </c>
      <c r="J30" s="33">
        <v>2.4994999999999998</v>
      </c>
      <c r="K30" s="19">
        <v>0</v>
      </c>
    </row>
    <row r="31" spans="1:12" ht="17.25" customHeight="1">
      <c r="A31" s="31" t="s">
        <v>35</v>
      </c>
      <c r="B31" s="32">
        <v>0</v>
      </c>
      <c r="C31" s="47">
        <v>5.7442999999999999E-3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2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26141.58</v>
      </c>
      <c r="I35" s="19">
        <v>0</v>
      </c>
      <c r="J35" s="19">
        <v>0</v>
      </c>
      <c r="K35" s="23">
        <f>SUM(B35:J35)</f>
        <v>26141.58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45021.66</v>
      </c>
      <c r="I36" s="19">
        <v>0</v>
      </c>
      <c r="J36" s="19">
        <v>0</v>
      </c>
      <c r="K36" s="23">
        <f>SUM(B36:J36)</f>
        <v>45021.66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t="shared" ref="K39:K44" si="8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24028.400000000001</v>
      </c>
      <c r="C47" s="22">
        <f t="shared" ref="C47:H47" si="9">+C48+C56</f>
        <v>34026.75</v>
      </c>
      <c r="D47" s="22">
        <f t="shared" si="9"/>
        <v>2044824.67</v>
      </c>
      <c r="E47" s="22">
        <f t="shared" si="9"/>
        <v>359637.36</v>
      </c>
      <c r="F47" s="22">
        <f t="shared" si="9"/>
        <v>873985.83000000007</v>
      </c>
      <c r="G47" s="22">
        <f t="shared" si="9"/>
        <v>1137514.1499999999</v>
      </c>
      <c r="H47" s="22">
        <f t="shared" si="9"/>
        <v>262295.98000000004</v>
      </c>
      <c r="I47" s="22">
        <f>+I48+I56</f>
        <v>381856.85</v>
      </c>
      <c r="J47" s="22">
        <f>+J48+J56</f>
        <v>739724.26</v>
      </c>
      <c r="K47" s="22">
        <f>SUM(B47:J47)</f>
        <v>5857894.25</v>
      </c>
    </row>
    <row r="48" spans="1:11" ht="17.25" customHeight="1">
      <c r="A48" s="16" t="s">
        <v>48</v>
      </c>
      <c r="B48" s="23">
        <f>SUM(B49:B55)</f>
        <v>8014.01</v>
      </c>
      <c r="C48" s="23">
        <f t="shared" ref="C48:H48" si="10">SUM(C49:C55)</f>
        <v>12655.449999999999</v>
      </c>
      <c r="D48" s="23">
        <f t="shared" si="10"/>
        <v>2023272.91</v>
      </c>
      <c r="E48" s="23">
        <f t="shared" si="10"/>
        <v>339512</v>
      </c>
      <c r="F48" s="23">
        <f t="shared" si="10"/>
        <v>854413.9</v>
      </c>
      <c r="G48" s="23">
        <f t="shared" si="10"/>
        <v>1110855.2</v>
      </c>
      <c r="H48" s="23">
        <f t="shared" si="10"/>
        <v>245791.58000000002</v>
      </c>
      <c r="I48" s="23">
        <f>SUM(I49:I55)</f>
        <v>381856.85</v>
      </c>
      <c r="J48" s="23">
        <f>SUM(J49:J55)</f>
        <v>727357</v>
      </c>
      <c r="K48" s="23">
        <f t="shared" ref="K48:K56" si="11">SUM(B48:J48)</f>
        <v>5703728.8999999994</v>
      </c>
    </row>
    <row r="49" spans="1:11" ht="17.25" customHeight="1">
      <c r="A49" s="35" t="s">
        <v>49</v>
      </c>
      <c r="B49" s="23">
        <f t="shared" ref="B49:H49" si="12">ROUND(B30*B7,2)</f>
        <v>8014.01</v>
      </c>
      <c r="C49" s="23">
        <f t="shared" si="12"/>
        <v>12627.38</v>
      </c>
      <c r="D49" s="23">
        <f t="shared" si="12"/>
        <v>2023272.91</v>
      </c>
      <c r="E49" s="23">
        <f t="shared" si="12"/>
        <v>339512</v>
      </c>
      <c r="F49" s="23">
        <f t="shared" si="12"/>
        <v>854413.9</v>
      </c>
      <c r="G49" s="23">
        <f t="shared" si="12"/>
        <v>1110855.2</v>
      </c>
      <c r="H49" s="23">
        <f t="shared" si="12"/>
        <v>219650</v>
      </c>
      <c r="I49" s="23">
        <f>ROUND(I30*I7,2)</f>
        <v>381856.85</v>
      </c>
      <c r="J49" s="23">
        <f>ROUND(J30*J7,2)</f>
        <v>727357</v>
      </c>
      <c r="K49" s="23">
        <f t="shared" si="11"/>
        <v>5677559.2499999991</v>
      </c>
    </row>
    <row r="50" spans="1:11" ht="17.25" customHeight="1">
      <c r="A50" s="35" t="s">
        <v>50</v>
      </c>
      <c r="B50" s="19">
        <v>0</v>
      </c>
      <c r="C50" s="23">
        <f>ROUND(C31*C7,2)</f>
        <v>28.07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28.07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26141.58</v>
      </c>
      <c r="I53" s="32">
        <f>+I35</f>
        <v>0</v>
      </c>
      <c r="J53" s="32">
        <f>+J35</f>
        <v>0</v>
      </c>
      <c r="K53" s="23">
        <f t="shared" si="11"/>
        <v>26141.58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16014.39</v>
      </c>
      <c r="C56" s="37">
        <v>21371.3</v>
      </c>
      <c r="D56" s="37">
        <v>21551.759999999998</v>
      </c>
      <c r="E56" s="37">
        <v>20125.36</v>
      </c>
      <c r="F56" s="37">
        <v>19571.93</v>
      </c>
      <c r="G56" s="37">
        <v>26658.95</v>
      </c>
      <c r="H56" s="37">
        <v>16504.400000000001</v>
      </c>
      <c r="I56" s="19">
        <v>0</v>
      </c>
      <c r="J56" s="37">
        <v>12367.26</v>
      </c>
      <c r="K56" s="37">
        <f t="shared" si="11"/>
        <v>154165.35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v>0</v>
      </c>
      <c r="H58" s="60">
        <v>0</v>
      </c>
      <c r="I58" s="60">
        <v>0</v>
      </c>
      <c r="J58" s="60">
        <v>0</v>
      </c>
      <c r="K58" s="60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t="shared" ref="B60:J60" si="13">+B61+B68+B94+B95</f>
        <v>-93041.500000000015</v>
      </c>
      <c r="C60" s="36">
        <f t="shared" si="13"/>
        <v>-29018.400000000001</v>
      </c>
      <c r="D60" s="36">
        <f t="shared" si="13"/>
        <v>-206502.43</v>
      </c>
      <c r="E60" s="36">
        <f t="shared" si="13"/>
        <v>-170718.61000000002</v>
      </c>
      <c r="F60" s="36">
        <f t="shared" si="13"/>
        <v>-172981.53</v>
      </c>
      <c r="G60" s="36">
        <f t="shared" si="13"/>
        <v>-180931.10000000003</v>
      </c>
      <c r="H60" s="36">
        <f t="shared" si="13"/>
        <v>-38183.69</v>
      </c>
      <c r="I60" s="36">
        <f t="shared" si="13"/>
        <v>-64691.140000000007</v>
      </c>
      <c r="J60" s="36">
        <f t="shared" si="13"/>
        <v>-78945.75</v>
      </c>
      <c r="K60" s="36">
        <f>SUM(B60:J60)</f>
        <v>-1035014.15</v>
      </c>
    </row>
    <row r="61" spans="1:11" ht="18.75" customHeight="1">
      <c r="A61" s="16" t="s">
        <v>82</v>
      </c>
      <c r="B61" s="36">
        <f t="shared" ref="B61:J61" si="14">B62+B63+B64+B65+B66+B67</f>
        <v>-79110.320000000007</v>
      </c>
      <c r="C61" s="36">
        <f t="shared" si="14"/>
        <v>-8301.8100000000013</v>
      </c>
      <c r="D61" s="36">
        <f t="shared" si="14"/>
        <v>-186035</v>
      </c>
      <c r="E61" s="36">
        <f t="shared" si="14"/>
        <v>-153177.58000000002</v>
      </c>
      <c r="F61" s="36">
        <f t="shared" si="14"/>
        <v>-153852.24</v>
      </c>
      <c r="G61" s="36">
        <f t="shared" si="14"/>
        <v>-152336.71000000002</v>
      </c>
      <c r="H61" s="36">
        <f t="shared" si="14"/>
        <v>-24261</v>
      </c>
      <c r="I61" s="36">
        <f t="shared" si="14"/>
        <v>-23172</v>
      </c>
      <c r="J61" s="36">
        <f t="shared" si="14"/>
        <v>-55566</v>
      </c>
      <c r="K61" s="36">
        <f t="shared" ref="K61:K92" si="15">SUM(B61:J61)</f>
        <v>-835812.65999999992</v>
      </c>
    </row>
    <row r="62" spans="1:11" ht="18.75" customHeight="1">
      <c r="A62" s="12" t="s">
        <v>83</v>
      </c>
      <c r="B62" s="36">
        <f>-ROUND(B9*$D$3,2)</f>
        <v>-873</v>
      </c>
      <c r="C62" s="36">
        <f t="shared" ref="C62:J62" si="16">-ROUND(C9*$D$3,2)</f>
        <v>-1347</v>
      </c>
      <c r="D62" s="36">
        <f t="shared" si="16"/>
        <v>-153054</v>
      </c>
      <c r="E62" s="36">
        <f t="shared" si="16"/>
        <v>-34104</v>
      </c>
      <c r="F62" s="36">
        <f t="shared" si="16"/>
        <v>-68130</v>
      </c>
      <c r="G62" s="36">
        <f t="shared" si="16"/>
        <v>-77448</v>
      </c>
      <c r="H62" s="36">
        <f t="shared" si="16"/>
        <v>-24261</v>
      </c>
      <c r="I62" s="36">
        <f t="shared" si="16"/>
        <v>-23172</v>
      </c>
      <c r="J62" s="36">
        <f t="shared" si="16"/>
        <v>-55566</v>
      </c>
      <c r="K62" s="36">
        <f t="shared" si="15"/>
        <v>-437955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125</v>
      </c>
      <c r="B64" s="36">
        <v>-183</v>
      </c>
      <c r="C64" s="36">
        <v>-9</v>
      </c>
      <c r="D64" s="36">
        <v>-78</v>
      </c>
      <c r="E64" s="36">
        <v>-27</v>
      </c>
      <c r="F64" s="36">
        <v>-6</v>
      </c>
      <c r="G64" s="36">
        <v>-6</v>
      </c>
      <c r="H64" s="19">
        <v>0</v>
      </c>
      <c r="I64" s="19">
        <v>0</v>
      </c>
      <c r="J64" s="19">
        <v>0</v>
      </c>
      <c r="K64" s="36">
        <f t="shared" si="15"/>
        <v>-309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-78054.320000000007</v>
      </c>
      <c r="C66" s="48">
        <v>-6945.81</v>
      </c>
      <c r="D66" s="48">
        <v>-32903</v>
      </c>
      <c r="E66" s="48">
        <v>-119046.58</v>
      </c>
      <c r="F66" s="48">
        <v>-85716.24</v>
      </c>
      <c r="G66" s="48">
        <v>-74882.710000000006</v>
      </c>
      <c r="H66" s="19">
        <v>0</v>
      </c>
      <c r="I66" s="19">
        <v>0</v>
      </c>
      <c r="J66" s="19">
        <v>0</v>
      </c>
      <c r="K66" s="36">
        <f t="shared" si="15"/>
        <v>-397548.66000000003</v>
      </c>
    </row>
    <row r="67" spans="1:11" ht="18.75" customHeight="1">
      <c r="A67" s="12" t="s">
        <v>61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t="shared" ref="B68:J68" si="17">SUM(B69:B92)</f>
        <v>-14176.85</v>
      </c>
      <c r="C68" s="36">
        <f t="shared" si="17"/>
        <v>-20775.63</v>
      </c>
      <c r="D68" s="36">
        <f t="shared" si="17"/>
        <v>-20547.419999999998</v>
      </c>
      <c r="E68" s="36">
        <f t="shared" si="17"/>
        <v>-17541.03</v>
      </c>
      <c r="F68" s="36">
        <f t="shared" si="17"/>
        <v>-19129.29</v>
      </c>
      <c r="G68" s="36">
        <f t="shared" si="17"/>
        <v>-28594.39</v>
      </c>
      <c r="H68" s="36">
        <f t="shared" si="17"/>
        <v>-13989.36</v>
      </c>
      <c r="I68" s="36">
        <f t="shared" si="17"/>
        <v>-41519.140000000007</v>
      </c>
      <c r="J68" s="36">
        <f t="shared" si="17"/>
        <v>-23379.75</v>
      </c>
      <c r="K68" s="36">
        <f t="shared" si="15"/>
        <v>-199652.86000000002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-912.8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-912.8</v>
      </c>
    </row>
    <row r="70" spans="1:11" ht="18.75" customHeight="1">
      <c r="A70" s="12" t="s">
        <v>63</v>
      </c>
      <c r="B70" s="19">
        <v>0</v>
      </c>
      <c r="C70" s="36">
        <v>-195.4</v>
      </c>
      <c r="D70" s="36">
        <v>-24.35</v>
      </c>
      <c r="E70" s="19">
        <v>0</v>
      </c>
      <c r="F70" s="19">
        <v>0</v>
      </c>
      <c r="G70" s="36">
        <v>-24.35</v>
      </c>
      <c r="H70" s="19">
        <v>0</v>
      </c>
      <c r="I70" s="19">
        <v>0</v>
      </c>
      <c r="J70" s="19">
        <v>0</v>
      </c>
      <c r="K70" s="36">
        <f t="shared" si="15"/>
        <v>-244.1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-1067.75</v>
      </c>
      <c r="E71" s="19">
        <v>0</v>
      </c>
      <c r="F71" s="36">
        <v>-380.65</v>
      </c>
      <c r="G71" s="19">
        <v>0</v>
      </c>
      <c r="H71" s="19">
        <v>0</v>
      </c>
      <c r="I71" s="48">
        <v>-1789.83</v>
      </c>
      <c r="J71" s="19">
        <v>0</v>
      </c>
      <c r="K71" s="36">
        <f t="shared" si="15"/>
        <v>-3238.23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-14176.85</v>
      </c>
      <c r="C73" s="36">
        <v>-20580.23</v>
      </c>
      <c r="D73" s="36">
        <v>-19455.32</v>
      </c>
      <c r="E73" s="36">
        <v>-13643.24</v>
      </c>
      <c r="F73" s="36">
        <v>-18748.64</v>
      </c>
      <c r="G73" s="36">
        <v>-28570.04</v>
      </c>
      <c r="H73" s="36">
        <v>-13989.36</v>
      </c>
      <c r="I73" s="36">
        <v>-4917.91</v>
      </c>
      <c r="J73" s="36">
        <v>-10138.69</v>
      </c>
      <c r="K73" s="49">
        <f t="shared" si="15"/>
        <v>-144220.28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32">
        <f t="shared" si="15"/>
        <v>0</v>
      </c>
    </row>
    <row r="75" spans="1:11" ht="18.75" customHeight="1">
      <c r="A75" s="12" t="s">
        <v>68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32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32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32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32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32">
        <f t="shared" si="15"/>
        <v>0</v>
      </c>
    </row>
    <row r="81" spans="1:12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32">
        <f t="shared" si="15"/>
        <v>0</v>
      </c>
    </row>
    <row r="82" spans="1:12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32">
        <f t="shared" si="15"/>
        <v>0</v>
      </c>
    </row>
    <row r="83" spans="1:12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32">
        <f>SUM(B83:J83)</f>
        <v>0</v>
      </c>
    </row>
    <row r="84" spans="1:12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32">
        <f t="shared" si="15"/>
        <v>0</v>
      </c>
    </row>
    <row r="85" spans="1:12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32">
        <f t="shared" si="15"/>
        <v>0</v>
      </c>
    </row>
    <row r="86" spans="1:12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32">
        <f t="shared" si="15"/>
        <v>0</v>
      </c>
    </row>
    <row r="87" spans="1:12" ht="18.75" customHeight="1">
      <c r="A87" s="12" t="s">
        <v>95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32">
        <f t="shared" si="15"/>
        <v>0</v>
      </c>
    </row>
    <row r="88" spans="1:12" ht="18.75" customHeight="1">
      <c r="A88" s="12" t="s">
        <v>96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32">
        <f t="shared" si="15"/>
        <v>0</v>
      </c>
    </row>
    <row r="89" spans="1:12" ht="18.75" customHeight="1">
      <c r="A89" s="12" t="s">
        <v>97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32">
        <f t="shared" si="15"/>
        <v>0</v>
      </c>
    </row>
    <row r="90" spans="1:12" ht="18.75" customHeight="1">
      <c r="A90" s="12" t="s">
        <v>98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56">
        <f t="shared" si="15"/>
        <v>0</v>
      </c>
      <c r="L90" s="58"/>
    </row>
    <row r="91" spans="1:12" ht="18.75" customHeight="1">
      <c r="A91" s="12" t="s">
        <v>99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57">
        <v>0</v>
      </c>
      <c r="L91" s="57"/>
    </row>
    <row r="92" spans="1:12" ht="18.75" customHeight="1">
      <c r="A92" s="12" t="s">
        <v>117</v>
      </c>
      <c r="B92" s="19">
        <v>0</v>
      </c>
      <c r="C92" s="19">
        <v>0</v>
      </c>
      <c r="D92" s="19">
        <v>0</v>
      </c>
      <c r="E92" s="49">
        <v>-2984.99</v>
      </c>
      <c r="F92" s="19">
        <v>0</v>
      </c>
      <c r="G92" s="19">
        <v>0</v>
      </c>
      <c r="H92" s="19">
        <v>0</v>
      </c>
      <c r="I92" s="49">
        <v>-4811.3999999999996</v>
      </c>
      <c r="J92" s="49">
        <v>-13241.06</v>
      </c>
      <c r="K92" s="49">
        <f t="shared" si="15"/>
        <v>-21037.449999999997</v>
      </c>
      <c r="L92" s="57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7"/>
    </row>
    <row r="94" spans="1:12" ht="18.75" customHeight="1">
      <c r="A94" s="16" t="s">
        <v>118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57">
        <v>0</v>
      </c>
      <c r="L94" s="57"/>
    </row>
    <row r="95" spans="1:12" ht="18.75" customHeight="1">
      <c r="A95" s="16" t="s">
        <v>126</v>
      </c>
      <c r="B95" s="49">
        <v>245.67</v>
      </c>
      <c r="C95" s="49">
        <v>59.04</v>
      </c>
      <c r="D95" s="49">
        <v>79.989999999999995</v>
      </c>
      <c r="E95" s="19">
        <v>0</v>
      </c>
      <c r="F95" s="19">
        <v>0</v>
      </c>
      <c r="G95" s="19">
        <v>0</v>
      </c>
      <c r="H95" s="49">
        <v>66.67</v>
      </c>
      <c r="I95" s="19">
        <v>0</v>
      </c>
      <c r="J95" s="19">
        <v>0</v>
      </c>
      <c r="K95" s="49">
        <f t="shared" ref="K95" si="18">SUM(B95:J95)</f>
        <v>451.37</v>
      </c>
      <c r="L95" s="58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ref="K95:K101" si="19">SUM(B96:J96)</f>
        <v>0</v>
      </c>
      <c r="L96" s="55"/>
    </row>
    <row r="97" spans="1:13" ht="18.75" customHeight="1">
      <c r="A97" s="16" t="s">
        <v>91</v>
      </c>
      <c r="B97" s="24">
        <f>+B99</f>
        <v>16260.06</v>
      </c>
      <c r="C97" s="24">
        <f t="shared" ref="B97:H97" si="20">+C98+C99</f>
        <v>21234.94</v>
      </c>
      <c r="D97" s="24">
        <f t="shared" si="20"/>
        <v>1838322.24</v>
      </c>
      <c r="E97" s="24">
        <f t="shared" si="20"/>
        <v>188918.75</v>
      </c>
      <c r="F97" s="24">
        <f t="shared" si="20"/>
        <v>701004.3</v>
      </c>
      <c r="G97" s="24">
        <f t="shared" si="20"/>
        <v>956583.04999999993</v>
      </c>
      <c r="H97" s="24">
        <f t="shared" si="20"/>
        <v>224112.29000000004</v>
      </c>
      <c r="I97" s="24">
        <f>+I98+I99</f>
        <v>317165.70999999996</v>
      </c>
      <c r="J97" s="24">
        <f>+J98+J99</f>
        <v>660778.51</v>
      </c>
      <c r="K97" s="49">
        <f t="shared" si="19"/>
        <v>4924379.8499999996</v>
      </c>
      <c r="L97" s="55"/>
    </row>
    <row r="98" spans="1:13" ht="18.75" customHeight="1">
      <c r="A98" s="16" t="s">
        <v>90</v>
      </c>
      <c r="B98" s="24">
        <v>0</v>
      </c>
      <c r="C98" s="24">
        <v>0</v>
      </c>
      <c r="D98" s="24">
        <f t="shared" ref="B98:J98" si="21">+D48+D61+D68+D94</f>
        <v>1816690.49</v>
      </c>
      <c r="E98" s="24">
        <f t="shared" si="21"/>
        <v>168793.38999999998</v>
      </c>
      <c r="F98" s="24">
        <f t="shared" si="21"/>
        <v>681432.37</v>
      </c>
      <c r="G98" s="24">
        <f t="shared" si="21"/>
        <v>929924.1</v>
      </c>
      <c r="H98" s="24">
        <f t="shared" si="21"/>
        <v>207541.22000000003</v>
      </c>
      <c r="I98" s="24">
        <f t="shared" si="21"/>
        <v>317165.70999999996</v>
      </c>
      <c r="J98" s="24">
        <f t="shared" si="21"/>
        <v>648411.25</v>
      </c>
      <c r="K98" s="49">
        <f t="shared" si="19"/>
        <v>4769958.53</v>
      </c>
      <c r="L98" s="55"/>
    </row>
    <row r="99" spans="1:13" ht="18" customHeight="1">
      <c r="A99" s="16" t="s">
        <v>94</v>
      </c>
      <c r="B99" s="24">
        <f t="shared" ref="B99:J99" si="22">IF(+B56+B95+B100&lt;0,0,(B56+B95+B100))</f>
        <v>16260.06</v>
      </c>
      <c r="C99" s="24">
        <f>IF(+C56+C95+C100&lt;0,0,(C56+C95+C100+C70))</f>
        <v>21234.94</v>
      </c>
      <c r="D99" s="24">
        <f t="shared" si="22"/>
        <v>21631.75</v>
      </c>
      <c r="E99" s="24">
        <f t="shared" si="22"/>
        <v>20125.36</v>
      </c>
      <c r="F99" s="24">
        <f t="shared" si="22"/>
        <v>19571.93</v>
      </c>
      <c r="G99" s="24">
        <f t="shared" si="22"/>
        <v>26658.95</v>
      </c>
      <c r="H99" s="24">
        <f t="shared" si="22"/>
        <v>16571.07</v>
      </c>
      <c r="I99" s="19">
        <f t="shared" si="22"/>
        <v>0</v>
      </c>
      <c r="J99" s="24">
        <f t="shared" si="22"/>
        <v>12367.26</v>
      </c>
      <c r="K99" s="49">
        <f t="shared" si="19"/>
        <v>154421.32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M100" s="59"/>
    </row>
    <row r="101" spans="1:13" ht="18.75" customHeight="1">
      <c r="A101" s="16" t="s">
        <v>93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</row>
    <row r="102" spans="1:13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3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3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3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4924379.84</v>
      </c>
      <c r="L105" s="55"/>
    </row>
    <row r="106" spans="1:13" ht="18.75" customHeight="1">
      <c r="A106" s="26" t="s">
        <v>78</v>
      </c>
      <c r="B106" s="27">
        <v>2028.14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2028.14</v>
      </c>
    </row>
    <row r="107" spans="1:13" ht="18.75" customHeight="1">
      <c r="A107" s="26" t="s">
        <v>79</v>
      </c>
      <c r="B107" s="27">
        <v>14231.92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t="shared" ref="K107:K123" si="23">SUM(B107:J107)</f>
        <v>14231.92</v>
      </c>
    </row>
    <row r="108" spans="1:13" ht="18.75" customHeight="1">
      <c r="A108" s="26" t="s">
        <v>80</v>
      </c>
      <c r="B108" s="41">
        <v>0</v>
      </c>
      <c r="C108" s="27">
        <f>+C97</f>
        <v>21234.94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3"/>
        <v>21234.94</v>
      </c>
    </row>
    <row r="109" spans="1:13" ht="18.75" customHeight="1">
      <c r="A109" s="26" t="s">
        <v>81</v>
      </c>
      <c r="B109" s="41">
        <v>0</v>
      </c>
      <c r="C109" s="41">
        <v>0</v>
      </c>
      <c r="D109" s="27">
        <f>+D97</f>
        <v>1838322.24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3"/>
        <v>1838322.24</v>
      </c>
    </row>
    <row r="110" spans="1:13" ht="18.75" customHeight="1">
      <c r="A110" s="26" t="s">
        <v>100</v>
      </c>
      <c r="B110" s="41">
        <v>0</v>
      </c>
      <c r="C110" s="41">
        <v>0</v>
      </c>
      <c r="D110" s="41">
        <v>0</v>
      </c>
      <c r="E110" s="27">
        <f>+E97</f>
        <v>188918.75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3"/>
        <v>188918.75</v>
      </c>
    </row>
    <row r="111" spans="1:13" ht="18.75" customHeight="1">
      <c r="A111" s="26" t="s">
        <v>101</v>
      </c>
      <c r="B111" s="41">
        <v>0</v>
      </c>
      <c r="C111" s="41">
        <v>0</v>
      </c>
      <c r="D111" s="41">
        <v>0</v>
      </c>
      <c r="E111" s="41">
        <v>0</v>
      </c>
      <c r="F111" s="27">
        <v>98767.76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3"/>
        <v>98767.76</v>
      </c>
    </row>
    <row r="112" spans="1:13" ht="18.75" customHeight="1">
      <c r="A112" s="26" t="s">
        <v>102</v>
      </c>
      <c r="B112" s="41">
        <v>0</v>
      </c>
      <c r="C112" s="41">
        <v>0</v>
      </c>
      <c r="D112" s="41">
        <v>0</v>
      </c>
      <c r="E112" s="41">
        <v>0</v>
      </c>
      <c r="F112" s="27">
        <v>132582.84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3"/>
        <v>132582.84</v>
      </c>
    </row>
    <row r="113" spans="1:11" ht="18.75" customHeight="1">
      <c r="A113" s="26" t="s">
        <v>103</v>
      </c>
      <c r="B113" s="41">
        <v>0</v>
      </c>
      <c r="C113" s="41">
        <v>0</v>
      </c>
      <c r="D113" s="41">
        <v>0</v>
      </c>
      <c r="E113" s="41">
        <v>0</v>
      </c>
      <c r="F113" s="27">
        <v>213973.36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3"/>
        <v>213973.36</v>
      </c>
    </row>
    <row r="114" spans="1:11" ht="18.75" customHeight="1">
      <c r="A114" s="26" t="s">
        <v>104</v>
      </c>
      <c r="B114" s="41">
        <v>0</v>
      </c>
      <c r="C114" s="41">
        <v>0</v>
      </c>
      <c r="D114" s="41">
        <v>0</v>
      </c>
      <c r="E114" s="41">
        <v>0</v>
      </c>
      <c r="F114" s="27">
        <v>255680.33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3"/>
        <v>255680.33</v>
      </c>
    </row>
    <row r="115" spans="1:11" ht="18.75" customHeight="1">
      <c r="A115" s="26" t="s">
        <v>105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266873.43</v>
      </c>
      <c r="H115" s="41">
        <v>0</v>
      </c>
      <c r="I115" s="41">
        <v>0</v>
      </c>
      <c r="J115" s="41">
        <v>0</v>
      </c>
      <c r="K115" s="42">
        <f t="shared" si="23"/>
        <v>266873.43</v>
      </c>
    </row>
    <row r="116" spans="1:11" ht="18.75" customHeight="1">
      <c r="A116" s="26" t="s">
        <v>106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26914.29</v>
      </c>
      <c r="H116" s="41">
        <v>0</v>
      </c>
      <c r="I116" s="41">
        <v>0</v>
      </c>
      <c r="J116" s="41">
        <v>0</v>
      </c>
      <c r="K116" s="42">
        <f t="shared" si="23"/>
        <v>26914.29</v>
      </c>
    </row>
    <row r="117" spans="1:11" ht="18.75" customHeight="1">
      <c r="A117" s="26" t="s">
        <v>107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157008.9</v>
      </c>
      <c r="H117" s="41">
        <v>0</v>
      </c>
      <c r="I117" s="41">
        <v>0</v>
      </c>
      <c r="J117" s="41">
        <v>0</v>
      </c>
      <c r="K117" s="42">
        <f t="shared" si="23"/>
        <v>157008.9</v>
      </c>
    </row>
    <row r="118" spans="1:11" ht="18.75" customHeight="1">
      <c r="A118" s="26" t="s">
        <v>108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124228.58</v>
      </c>
      <c r="H118" s="41">
        <v>0</v>
      </c>
      <c r="I118" s="41">
        <v>0</v>
      </c>
      <c r="J118" s="41">
        <v>0</v>
      </c>
      <c r="K118" s="42">
        <f t="shared" si="23"/>
        <v>124228.58</v>
      </c>
    </row>
    <row r="119" spans="1:11" ht="18.75" customHeight="1">
      <c r="A119" s="26" t="s">
        <v>109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381557.85</v>
      </c>
      <c r="H119" s="41">
        <v>0</v>
      </c>
      <c r="I119" s="41">
        <v>0</v>
      </c>
      <c r="J119" s="41">
        <v>0</v>
      </c>
      <c r="K119" s="42">
        <f t="shared" si="23"/>
        <v>381557.85</v>
      </c>
    </row>
    <row r="120" spans="1:11" ht="18.75" customHeight="1">
      <c r="A120" s="26" t="s">
        <v>110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39265.199999999997</v>
      </c>
      <c r="I120" s="41">
        <v>0</v>
      </c>
      <c r="J120" s="41">
        <v>0</v>
      </c>
      <c r="K120" s="42">
        <f t="shared" si="23"/>
        <v>39265.199999999997</v>
      </c>
    </row>
    <row r="121" spans="1:11" ht="18.75" customHeight="1">
      <c r="A121" s="26" t="s">
        <v>111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184847.09</v>
      </c>
      <c r="I121" s="41">
        <v>0</v>
      </c>
      <c r="J121" s="41">
        <v>0</v>
      </c>
      <c r="K121" s="42">
        <f t="shared" si="23"/>
        <v>184847.09</v>
      </c>
    </row>
    <row r="122" spans="1:11" ht="18.75" customHeight="1">
      <c r="A122" s="26" t="s">
        <v>112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317165.71000000002</v>
      </c>
      <c r="J122" s="41">
        <v>0</v>
      </c>
      <c r="K122" s="42">
        <f t="shared" si="23"/>
        <v>317165.71000000002</v>
      </c>
    </row>
    <row r="123" spans="1:11" ht="18.75" customHeight="1">
      <c r="A123" s="28" t="s">
        <v>113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660778.51</v>
      </c>
      <c r="K123" s="45">
        <f t="shared" si="23"/>
        <v>660778.51</v>
      </c>
    </row>
    <row r="124" spans="1:11" ht="18.75" customHeight="1">
      <c r="A124" s="40" t="s">
        <v>127</v>
      </c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spans="1:11" ht="18.75" customHeight="1">
      <c r="A125" s="70" t="s">
        <v>128</v>
      </c>
    </row>
    <row r="126" spans="1:11" ht="18.75" customHeight="1">
      <c r="A126" s="40"/>
    </row>
    <row r="127" spans="1:11" ht="18.75" customHeight="1">
      <c r="A127" s="40"/>
    </row>
    <row r="128" spans="1:11" ht="15.75">
      <c r="A128" s="39"/>
    </row>
  </sheetData>
  <mergeCells count="7">
    <mergeCell ref="A1:K1"/>
    <mergeCell ref="A2:K2"/>
    <mergeCell ref="A4:A6"/>
    <mergeCell ref="K4:K6"/>
    <mergeCell ref="B4:J4"/>
    <mergeCell ref="I5:I6"/>
    <mergeCell ref="J5:J6"/>
  </mergeCells>
  <pageMargins left="0.6692913385826772" right="0.78740157480314965" top="0.47244094488188981" bottom="0.31496062992125984" header="0.23622047244094491" footer="0.11811023622047245"/>
  <pageSetup paperSize="9" scale="50" fitToHeight="2" orientation="landscape" r:id="rId1"/>
  <headerFooter scaleWithDoc="0" alignWithMargins="0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DETALHAMENTO CONCESSÃO</vt:lpstr>
      <vt:lpstr>'DETALHAMENTO CONCESSÃO'!Area_de_impressao</vt:lpstr>
      <vt:lpstr>'DETALHAMENTO CONCESSÃO'!Titulos_de_impressao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2013-08-15T19:48:12Z</cp:lastPrinted>
  <dcterms:created xsi:type="dcterms:W3CDTF">2012-11-28T17:54:39Z</dcterms:created>
  <dcterms:modified xsi:type="dcterms:W3CDTF">2014-05-28T12:42:24Z</dcterms:modified>
</cp:coreProperties>
</file>