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I20"/>
  <c r="J20"/>
  <c r="K20" s="1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K63"/>
  <c r="C68"/>
  <c r="D68"/>
  <c r="E68"/>
  <c r="F68"/>
  <c r="G68"/>
  <c r="H68"/>
  <c r="I68"/>
  <c r="J68"/>
  <c r="K68" s="1"/>
  <c r="K69"/>
  <c r="K70"/>
  <c r="K71"/>
  <c r="K74"/>
  <c r="K76"/>
  <c r="K77"/>
  <c r="K78"/>
  <c r="K79"/>
  <c r="K80"/>
  <c r="K81"/>
  <c r="K82"/>
  <c r="K83"/>
  <c r="K84"/>
  <c r="K85"/>
  <c r="K86"/>
  <c r="K87"/>
  <c r="K88"/>
  <c r="K89"/>
  <c r="K90"/>
  <c r="K92"/>
  <c r="K95"/>
  <c r="K96"/>
  <c r="B99"/>
  <c r="C99"/>
  <c r="D99"/>
  <c r="E99"/>
  <c r="F99"/>
  <c r="G99"/>
  <c r="H99"/>
  <c r="I99"/>
  <c r="J99"/>
  <c r="K99" s="1"/>
  <c r="K106"/>
  <c r="K107"/>
  <c r="K111"/>
  <c r="K112"/>
  <c r="K113"/>
  <c r="K114"/>
  <c r="K115"/>
  <c r="K116"/>
  <c r="K117"/>
  <c r="K118"/>
  <c r="K119"/>
  <c r="K120"/>
  <c r="K121"/>
  <c r="K122"/>
  <c r="K123"/>
  <c r="J60" l="1"/>
  <c r="H60"/>
  <c r="F60"/>
  <c r="D60"/>
  <c r="J8"/>
  <c r="J7" s="1"/>
  <c r="J49" s="1"/>
  <c r="J48" s="1"/>
  <c r="H8"/>
  <c r="H7" s="1"/>
  <c r="H49" s="1"/>
  <c r="H48" s="1"/>
  <c r="F8"/>
  <c r="F7" s="1"/>
  <c r="F49" s="1"/>
  <c r="F48" s="1"/>
  <c r="D8"/>
  <c r="D7" s="1"/>
  <c r="D49" s="1"/>
  <c r="D48" s="1"/>
  <c r="B8"/>
  <c r="I60"/>
  <c r="G60"/>
  <c r="E60"/>
  <c r="C60"/>
  <c r="I8"/>
  <c r="I7" s="1"/>
  <c r="I49" s="1"/>
  <c r="I48" s="1"/>
  <c r="G8"/>
  <c r="G7" s="1"/>
  <c r="G49" s="1"/>
  <c r="G48" s="1"/>
  <c r="E8"/>
  <c r="E7" s="1"/>
  <c r="E49" s="1"/>
  <c r="E48" s="1"/>
  <c r="C8"/>
  <c r="C7" s="1"/>
  <c r="B60"/>
  <c r="K61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I47"/>
  <c r="I98"/>
  <c r="I97" s="1"/>
  <c r="G47"/>
  <c r="G98"/>
  <c r="G97" s="1"/>
  <c r="E47"/>
  <c r="E98"/>
  <c r="E97" s="1"/>
  <c r="E110" s="1"/>
  <c r="K110" s="1"/>
  <c r="C49"/>
  <c r="C48" s="1"/>
  <c r="C50"/>
  <c r="K50" s="1"/>
  <c r="K62"/>
  <c r="K60" l="1"/>
  <c r="C47"/>
  <c r="C98"/>
  <c r="C97" s="1"/>
  <c r="C108" s="1"/>
  <c r="K108" s="1"/>
  <c r="K105" s="1"/>
  <c r="K49"/>
  <c r="B48"/>
  <c r="K48" l="1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<sst xmlns="http://schemas.openxmlformats.org/spreadsheetml/2006/main" count="127" uniqueCount="127">
  <si>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</si>
  <si>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</si>
  <si>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</si>
  <si>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</si>
  <si>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</si>
  <si>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</si>
  <si>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</si>
  <si>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</si>
  <si>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</si>
  <si>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</si>
  <si>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</si>
  <si>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</si>
  <si>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</si>
  <si>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</si>
  <si>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</si>
  <si>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</si>
  <si>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</si>
  <si>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</si>
  <si>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</si>
  <si>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</si>
  <si>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</si>
  <si>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</si>
  <si>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</si>
  <si>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</si>
  <si>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</si>
  <si>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</si>
  <si>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</si>
  <si>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</si>
  <si>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</si>
  <si>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</si>
  <si>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</si>
  <si>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</si>
  <si>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</si>
  <si>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</si>
  <si>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</si>
  <si>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</si>
  <si>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</si>
  <si>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</si>
  <si>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</si>
  <si>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</si>
  <si>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</si>
  <si>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</si>
  <si>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</si>
  <si>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</si>
  <si>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</si>
  <si>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</si>
  <si>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</si>
  <si>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</si>
  <si>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</si>
  <si>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</si>
  <si>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</si>
  <si>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</si>
  <si>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</si>
  <si>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</si>
  <si>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</si>
  <si>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</si>
  <si>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</si>
  <si>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</si>
  <si>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</si>
  <si>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</si>
  <si>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</si>
  <si>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</si>
  <si>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</si>
  <si>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</si>
  <si>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</si>
  <si>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</si>
  <si>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</si>
  <si>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</si>
  <si>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</si>
  <si>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</si>
  <si>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</si>
  <si>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</si>
  <si>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</si>
  <si>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</si>
  <si>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</si>
  <si>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</si>
  <si>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</si>
  <si>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</si>
  <si>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</si>
  <si>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</si>
  <si>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</si>
  <si>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</si>
  <si>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</si>
  <si>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</si>
  <si>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</si>
  <si>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</si>
  <si>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</si>
  <si>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</si>
  <si>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</si>
  <si>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</si>
  <si>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</si>
  <si>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</si>
  <si>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</si>
  <si>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</si>
  <si>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</si>
  <si>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</si>
  <si>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</si>
  <si>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</si>
  <si>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</si>
  <si>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</si>
  <si>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</si>
  <si>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</si>
  <si>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</si>
  <si>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</si>
  <si>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</si>
  <si>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</si>
  <si>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</si>
  <si>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</si>
  <si>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</si>
  <si>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</si>
  <si>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</si>
  <si>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</si>
  <si>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</si>
  <si>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</si>
  <si>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</si>
  <si>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</si>
  <si>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</si>
  <si>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</si>
  <si>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</si>
  <si>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</si>
  <si>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</si>
  <si>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</si>
  <si>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</si>
  <si>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</si>
  <si>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</si>
  <si>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</si>
  <si>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18/05/14 - VENCIMENTO 23/05/14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</si>
</sst>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5.6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171974</v>
      </c>
      <c r="C7" s="9">
        <f t="shared" si="0"/>
        <v>233991</v>
      </c>
      <c r="D7" s="9">
        <f t="shared" si="0"/>
        <v>253640</v>
      </c>
      <c r="E7" s="9">
        <f t="shared" si="0"/>
        <v>140919</v>
      </c>
      <c r="F7" s="9">
        <f t="shared" si="0"/>
        <v>251864</v>
      </c>
      <c r="G7" s="9">
        <f t="shared" si="0"/>
        <v>382827</v>
      </c>
      <c r="H7" s="9">
        <f t="shared" si="0"/>
        <v>135329</v>
      </c>
      <c r="I7" s="9">
        <f t="shared" si="0"/>
        <v>25230</v>
      </c>
      <c r="J7" s="9">
        <f t="shared" si="0"/>
        <v>101618</v>
      </c>
      <c r="K7" s="9">
        <f t="shared" si="0"/>
        <v>1697392</v>
      </c>
      <c r="L7" s="53"/>
    </row>
    <row r="8" spans="1:13" ht="17.25" customHeight="1">
      <c r="A8" s="10" t="s">
        <v>125</v>
      </c>
      <c r="B8" s="11">
        <f>B9+B12+B16</f>
        <v>101661</v>
      </c>
      <c r="C8" s="11">
        <f t="shared" ref="C8:J8" si="1">C9+C12+C16</f>
        <v>141536</v>
      </c>
      <c r="D8" s="11">
        <f t="shared" si="1"/>
        <v>144290</v>
      </c>
      <c r="E8" s="11">
        <f t="shared" si="1"/>
        <v>84307</v>
      </c>
      <c r="F8" s="11">
        <f t="shared" si="1"/>
        <v>134587</v>
      </c>
      <c r="G8" s="11">
        <f t="shared" si="1"/>
        <v>202264</v>
      </c>
      <c r="H8" s="11">
        <f t="shared" si="1"/>
        <v>84537</v>
      </c>
      <c r="I8" s="11">
        <f t="shared" si="1"/>
        <v>13692</v>
      </c>
      <c r="J8" s="11">
        <f t="shared" si="1"/>
        <v>57179</v>
      </c>
      <c r="K8" s="11">
        <f>SUM(B8:J8)</f>
        <v>964053</v>
      </c>
    </row>
    <row r="9" spans="1:13" ht="17.25" customHeight="1">
      <c r="A9" s="15" t="s">
        <v>17</v>
      </c>
      <c r="B9" s="13">
        <f>+B10+B11</f>
        <v>22057</v>
      </c>
      <c r="C9" s="13">
        <f t="shared" ref="C9:J9" si="2">+C10+C11</f>
        <v>31335</v>
      </c>
      <c r="D9" s="13">
        <f t="shared" si="2"/>
        <v>30477</v>
      </c>
      <c r="E9" s="13">
        <f t="shared" si="2"/>
        <v>18044</v>
      </c>
      <c r="F9" s="13">
        <f t="shared" si="2"/>
        <v>24517</v>
      </c>
      <c r="G9" s="13">
        <f t="shared" si="2"/>
        <v>27268</v>
      </c>
      <c r="H9" s="13">
        <f t="shared" si="2"/>
        <v>19267</v>
      </c>
      <c r="I9" s="13">
        <f t="shared" si="2"/>
        <v>3688</v>
      </c>
      <c r="J9" s="13">
        <f t="shared" si="2"/>
        <v>11085</v>
      </c>
      <c r="K9" s="11">
        <f>SUM(B9:J9)</f>
        <v>187738</v>
      </c>
    </row>
    <row r="10" spans="1:13" ht="17.25" customHeight="1">
      <c r="A10" s="30" t="s">
        <v>18</v>
      </c>
      <c r="B10" s="13">
        <v>22057</v>
      </c>
      <c r="C10" s="13">
        <v>31335</v>
      </c>
      <c r="D10" s="13">
        <v>30477</v>
      </c>
      <c r="E10" s="13">
        <v>18044</v>
      </c>
      <c r="F10" s="13">
        <v>24517</v>
      </c>
      <c r="G10" s="13">
        <v>27268</v>
      </c>
      <c r="H10" s="13">
        <v>19267</v>
      </c>
      <c r="I10" s="13">
        <v>3688</v>
      </c>
      <c r="J10" s="13">
        <v>11085</v>
      </c>
      <c r="K10" s="11">
        <f>SUM(B10:J10)</f>
        <v>187738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77079</v>
      </c>
      <c r="C12" s="17">
        <f t="shared" si="3"/>
        <v>106783</v>
      </c>
      <c r="D12" s="17">
        <f t="shared" si="3"/>
        <v>110547</v>
      </c>
      <c r="E12" s="17">
        <f t="shared" si="3"/>
        <v>64379</v>
      </c>
      <c r="F12" s="17">
        <f t="shared" si="3"/>
        <v>106809</v>
      </c>
      <c r="G12" s="17">
        <f t="shared" si="3"/>
        <v>169996</v>
      </c>
      <c r="H12" s="17">
        <f t="shared" si="3"/>
        <v>63553</v>
      </c>
      <c r="I12" s="17">
        <f t="shared" si="3"/>
        <v>9669</v>
      </c>
      <c r="J12" s="17">
        <f t="shared" si="3"/>
        <v>44683</v>
      </c>
      <c r="K12" s="11">
        <f t="shared" ref="K12:K27" si="4">SUM(B12:J12)</f>
        <v>753498</v>
      </c>
    </row>
    <row r="13" spans="1:13" ht="17.25" customHeight="1">
      <c r="A13" s="14" t="s">
        <v>20</v>
      </c>
      <c r="B13" s="13">
        <v>34584</v>
      </c>
      <c r="C13" s="13">
        <v>51437</v>
      </c>
      <c r="D13" s="13">
        <v>53446</v>
      </c>
      <c r="E13" s="13">
        <v>31563</v>
      </c>
      <c r="F13" s="13">
        <v>48549</v>
      </c>
      <c r="G13" s="13">
        <v>72296</v>
      </c>
      <c r="H13" s="13">
        <v>26811</v>
      </c>
      <c r="I13" s="13">
        <v>5144</v>
      </c>
      <c r="J13" s="13">
        <v>21753</v>
      </c>
      <c r="K13" s="11">
        <f t="shared" si="4"/>
        <v>345583</v>
      </c>
      <c r="L13" s="53"/>
      <c r="M13" s="54"/>
    </row>
    <row r="14" spans="1:13" ht="17.25" customHeight="1">
      <c r="A14" s="14" t="s">
        <v>21</v>
      </c>
      <c r="B14" s="13">
        <v>36091</v>
      </c>
      <c r="C14" s="13">
        <v>46207</v>
      </c>
      <c r="D14" s="13">
        <v>48631</v>
      </c>
      <c r="E14" s="13">
        <v>27599</v>
      </c>
      <c r="F14" s="13">
        <v>50226</v>
      </c>
      <c r="G14" s="13">
        <v>85662</v>
      </c>
      <c r="H14" s="13">
        <v>31262</v>
      </c>
      <c r="I14" s="13">
        <v>3761</v>
      </c>
      <c r="J14" s="13">
        <v>19373</v>
      </c>
      <c r="K14" s="11">
        <f t="shared" si="4"/>
        <v>348812</v>
      </c>
      <c r="L14" s="53"/>
    </row>
    <row r="15" spans="1:13" ht="17.25" customHeight="1">
      <c r="A15" s="14" t="s">
        <v>22</v>
      </c>
      <c r="B15" s="13">
        <v>6404</v>
      </c>
      <c r="C15" s="13">
        <v>9139</v>
      </c>
      <c r="D15" s="13">
        <v>8470</v>
      </c>
      <c r="E15" s="13">
        <v>5217</v>
      </c>
      <c r="F15" s="13">
        <v>8034</v>
      </c>
      <c r="G15" s="13">
        <v>12038</v>
      </c>
      <c r="H15" s="13">
        <v>5480</v>
      </c>
      <c r="I15" s="13">
        <v>764</v>
      </c>
      <c r="J15" s="13">
        <v>3557</v>
      </c>
      <c r="K15" s="11">
        <f t="shared" si="4"/>
        <v>59103</v>
      </c>
    </row>
    <row r="16" spans="1:13" ht="17.25" customHeight="1">
      <c r="A16" s="15" t="s">
        <v>121</v>
      </c>
      <c r="B16" s="13">
        <f>B17+B18+B19</f>
        <v>2525</v>
      </c>
      <c r="C16" s="13">
        <f t="shared" ref="C16:J16" si="5">C17+C18+C19</f>
        <v>3418</v>
      </c>
      <c r="D16" s="13">
        <f t="shared" si="5"/>
        <v>3266</v>
      </c>
      <c r="E16" s="13">
        <f t="shared" si="5"/>
        <v>1884</v>
      </c>
      <c r="F16" s="13">
        <f t="shared" si="5"/>
        <v>3261</v>
      </c>
      <c r="G16" s="13">
        <f t="shared" si="5"/>
        <v>5000</v>
      </c>
      <c r="H16" s="13">
        <f t="shared" si="5"/>
        <v>1717</v>
      </c>
      <c r="I16" s="13">
        <f t="shared" si="5"/>
        <v>335</v>
      </c>
      <c r="J16" s="13">
        <f t="shared" si="5"/>
        <v>1411</v>
      </c>
      <c r="K16" s="11">
        <f t="shared" si="4"/>
        <v>22817</v>
      </c>
    </row>
    <row r="17" spans="1:12" ht="17.25" customHeight="1">
      <c r="A17" s="14" t="s">
        <v>122</v>
      </c>
      <c r="B17" s="13">
        <v>1142</v>
      </c>
      <c r="C17" s="13">
        <v>1566</v>
      </c>
      <c r="D17" s="13">
        <v>1511</v>
      </c>
      <c r="E17" s="13">
        <v>942</v>
      </c>
      <c r="F17" s="13">
        <v>1659</v>
      </c>
      <c r="G17" s="13">
        <v>2370</v>
      </c>
      <c r="H17" s="13">
        <v>887</v>
      </c>
      <c r="I17" s="13">
        <v>164</v>
      </c>
      <c r="J17" s="13">
        <v>677</v>
      </c>
      <c r="K17" s="11">
        <f t="shared" si="4"/>
        <v>10918</v>
      </c>
    </row>
    <row r="18" spans="1:12" ht="17.25" customHeight="1">
      <c r="A18" s="14" t="s">
        <v>123</v>
      </c>
      <c r="B18" s="13">
        <v>72</v>
      </c>
      <c r="C18" s="13">
        <v>106</v>
      </c>
      <c r="D18" s="13">
        <v>100</v>
      </c>
      <c r="E18" s="13">
        <v>60</v>
      </c>
      <c r="F18" s="13">
        <v>126</v>
      </c>
      <c r="G18" s="13">
        <v>269</v>
      </c>
      <c r="H18" s="13">
        <v>109</v>
      </c>
      <c r="I18" s="13">
        <v>7</v>
      </c>
      <c r="J18" s="13">
        <v>38</v>
      </c>
      <c r="K18" s="11">
        <f t="shared" si="4"/>
        <v>887</v>
      </c>
    </row>
    <row r="19" spans="1:12" ht="17.25" customHeight="1">
      <c r="A19" s="14" t="s">
        <v>124</v>
      </c>
      <c r="B19" s="13">
        <v>1311</v>
      </c>
      <c r="C19" s="13">
        <v>1746</v>
      </c>
      <c r="D19" s="13">
        <v>1655</v>
      </c>
      <c r="E19" s="13">
        <v>882</v>
      </c>
      <c r="F19" s="13">
        <v>1476</v>
      </c>
      <c r="G19" s="13">
        <v>2361</v>
      </c>
      <c r="H19" s="13">
        <v>721</v>
      </c>
      <c r="I19" s="13">
        <v>164</v>
      </c>
      <c r="J19" s="13">
        <v>696</v>
      </c>
      <c r="K19" s="11">
        <f t="shared" si="4"/>
        <v>11012</v>
      </c>
    </row>
    <row r="20" spans="1:12" ht="17.25" customHeight="1">
      <c r="A20" s="16" t="s">
        <v>23</v>
      </c>
      <c r="B20" s="11">
        <f>+B21+B22+B23</f>
        <v>54272</v>
      </c>
      <c r="C20" s="11">
        <f t="shared" ref="C20:J20" si="6">+C21+C22+C23</f>
        <v>67528</v>
      </c>
      <c r="D20" s="11">
        <f t="shared" si="6"/>
        <v>79215</v>
      </c>
      <c r="E20" s="11">
        <f t="shared" si="6"/>
        <v>41232</v>
      </c>
      <c r="F20" s="11">
        <f t="shared" si="6"/>
        <v>94269</v>
      </c>
      <c r="G20" s="11">
        <f t="shared" si="6"/>
        <v>156739</v>
      </c>
      <c r="H20" s="11">
        <f t="shared" si="6"/>
        <v>40617</v>
      </c>
      <c r="I20" s="11">
        <f t="shared" si="6"/>
        <v>7732</v>
      </c>
      <c r="J20" s="11">
        <f t="shared" si="6"/>
        <v>29788</v>
      </c>
      <c r="K20" s="11">
        <f t="shared" si="4"/>
        <v>571392</v>
      </c>
    </row>
    <row r="21" spans="1:12" ht="17.25" customHeight="1">
      <c r="A21" s="12" t="s">
        <v>24</v>
      </c>
      <c r="B21" s="13">
        <v>29990</v>
      </c>
      <c r="C21" s="13">
        <v>40711</v>
      </c>
      <c r="D21" s="13">
        <v>46729</v>
      </c>
      <c r="E21" s="13">
        <v>24993</v>
      </c>
      <c r="F21" s="13">
        <v>51663</v>
      </c>
      <c r="G21" s="13">
        <v>77661</v>
      </c>
      <c r="H21" s="13">
        <v>22647</v>
      </c>
      <c r="I21" s="13">
        <v>4968</v>
      </c>
      <c r="J21" s="13">
        <v>16994</v>
      </c>
      <c r="K21" s="11">
        <f t="shared" si="4"/>
        <v>316356</v>
      </c>
      <c r="L21" s="53"/>
    </row>
    <row r="22" spans="1:12" ht="17.25" customHeight="1">
      <c r="A22" s="12" t="s">
        <v>25</v>
      </c>
      <c r="B22" s="13">
        <v>20917</v>
      </c>
      <c r="C22" s="13">
        <v>22538</v>
      </c>
      <c r="D22" s="13">
        <v>27872</v>
      </c>
      <c r="E22" s="13">
        <v>13904</v>
      </c>
      <c r="F22" s="13">
        <v>37059</v>
      </c>
      <c r="G22" s="13">
        <v>70139</v>
      </c>
      <c r="H22" s="13">
        <v>15612</v>
      </c>
      <c r="I22" s="13">
        <v>2300</v>
      </c>
      <c r="J22" s="13">
        <v>10865</v>
      </c>
      <c r="K22" s="11">
        <f t="shared" si="4"/>
        <v>221206</v>
      </c>
      <c r="L22" s="53"/>
    </row>
    <row r="23" spans="1:12" ht="17.25" customHeight="1">
      <c r="A23" s="12" t="s">
        <v>26</v>
      </c>
      <c r="B23" s="13">
        <v>3365</v>
      </c>
      <c r="C23" s="13">
        <v>4279</v>
      </c>
      <c r="D23" s="13">
        <v>4614</v>
      </c>
      <c r="E23" s="13">
        <v>2335</v>
      </c>
      <c r="F23" s="13">
        <v>5547</v>
      </c>
      <c r="G23" s="13">
        <v>8939</v>
      </c>
      <c r="H23" s="13">
        <v>2358</v>
      </c>
      <c r="I23" s="13">
        <v>464</v>
      </c>
      <c r="J23" s="13">
        <v>1929</v>
      </c>
      <c r="K23" s="11">
        <f t="shared" si="4"/>
        <v>33830</v>
      </c>
    </row>
    <row r="24" spans="1:12" ht="17.25" customHeight="1">
      <c r="A24" s="16" t="s">
        <v>27</v>
      </c>
      <c r="B24" s="13">
        <v>16041</v>
      </c>
      <c r="C24" s="13">
        <v>24927</v>
      </c>
      <c r="D24" s="13">
        <v>30135</v>
      </c>
      <c r="E24" s="13">
        <v>15380</v>
      </c>
      <c r="F24" s="13">
        <v>23008</v>
      </c>
      <c r="G24" s="13">
        <v>23824</v>
      </c>
      <c r="H24" s="13">
        <v>8637</v>
      </c>
      <c r="I24" s="13">
        <v>3806</v>
      </c>
      <c r="J24" s="13">
        <v>14651</v>
      </c>
      <c r="K24" s="11">
        <f t="shared" si="4"/>
        <v>160409</v>
      </c>
    </row>
    <row r="25" spans="1:12" ht="17.25" customHeight="1">
      <c r="A25" s="12" t="s">
        <v>28</v>
      </c>
      <c r="B25" s="13">
        <v>10266</v>
      </c>
      <c r="C25" s="13">
        <v>15953</v>
      </c>
      <c r="D25" s="13">
        <v>19286</v>
      </c>
      <c r="E25" s="13">
        <v>9843</v>
      </c>
      <c r="F25" s="13">
        <v>14725</v>
      </c>
      <c r="G25" s="13">
        <v>15247</v>
      </c>
      <c r="H25" s="13">
        <v>5528</v>
      </c>
      <c r="I25" s="13">
        <v>2436</v>
      </c>
      <c r="J25" s="13">
        <v>9377</v>
      </c>
      <c r="K25" s="11">
        <f t="shared" si="4"/>
        <v>102661</v>
      </c>
      <c r="L25" s="53"/>
    </row>
    <row r="26" spans="1:12" ht="17.25" customHeight="1">
      <c r="A26" s="12" t="s">
        <v>29</v>
      </c>
      <c r="B26" s="13">
        <v>5775</v>
      </c>
      <c r="C26" s="13">
        <v>8974</v>
      </c>
      <c r="D26" s="13">
        <v>10849</v>
      </c>
      <c r="E26" s="13">
        <v>5537</v>
      </c>
      <c r="F26" s="13">
        <v>8283</v>
      </c>
      <c r="G26" s="13">
        <v>8577</v>
      </c>
      <c r="H26" s="13">
        <v>3109</v>
      </c>
      <c r="I26" s="13">
        <v>1370</v>
      </c>
      <c r="J26" s="13">
        <v>5274</v>
      </c>
      <c r="K26" s="11">
        <f t="shared" si="4"/>
        <v>57748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1538</v>
      </c>
      <c r="I27" s="11">
        <v>0</v>
      </c>
      <c r="J27" s="11">
        <v>0</v>
      </c>
      <c r="K27" s="11">
        <f t="shared" si="4"/>
        <v>1538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22489.14</v>
      </c>
      <c r="I35" s="19">
        <v>0</v>
      </c>
      <c r="J35" s="19">
        <v>0</v>
      </c>
      <c r="K35" s="23">
        <f>SUM(B35:J35)</f>
        <v>22489.14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406550.15</v>
      </c>
      <c r="C47" s="22">
        <f t="shared" ref="C47:H47" si="9">+C48+C56</f>
        <v>627441.75</v>
      </c>
      <c r="D47" s="22">
        <f t="shared" si="9"/>
        <v>767912.82000000007</v>
      </c>
      <c r="E47" s="22">
        <f t="shared" si="9"/>
        <v>369604.48</v>
      </c>
      <c r="F47" s="22">
        <f t="shared" si="9"/>
        <v>625959.70000000007</v>
      </c>
      <c r="G47" s="22">
        <f t="shared" si="9"/>
        <v>819531.95</v>
      </c>
      <c r="H47" s="22">
        <f t="shared" si="9"/>
        <v>360372.85000000003</v>
      </c>
      <c r="I47" s="22">
        <f>+I48+I56</f>
        <v>106357.07</v>
      </c>
      <c r="J47" s="22">
        <f>+J48+J56</f>
        <v>266361.45</v>
      </c>
      <c r="K47" s="22">
        <f>SUM(B47:J47)</f>
        <v>4350092.2200000007</v>
      </c>
    </row>
    <row r="48" spans="1:11" ht="17.25" customHeight="1">
      <c r="A48" s="16" t="s">
        <v>48</v>
      </c>
      <c r="B48" s="23">
        <f>SUM(B49:B55)</f>
        <v>390535.76</v>
      </c>
      <c r="C48" s="23">
        <f t="shared" ref="C48:H48" si="10">SUM(C49:C55)</f>
        <v>606070.44999999995</v>
      </c>
      <c r="D48" s="23">
        <f t="shared" si="10"/>
        <v>746361.06</v>
      </c>
      <c r="E48" s="23">
        <f t="shared" si="10"/>
        <v>349479.12</v>
      </c>
      <c r="F48" s="23">
        <f t="shared" si="10"/>
        <v>606387.77</v>
      </c>
      <c r="G48" s="23">
        <f t="shared" si="10"/>
        <v>792873</v>
      </c>
      <c r="H48" s="23">
        <f t="shared" si="10"/>
        <v>343868.45</v>
      </c>
      <c r="I48" s="23">
        <f>SUM(I49:I55)</f>
        <v>106357.07</v>
      </c>
      <c r="J48" s="23">
        <f>SUM(J49:J55)</f>
        <v>253994.19</v>
      </c>
      <c r="K48" s="23">
        <f t="shared" ref="K48:K56" si="11">SUM(B48:J48)</f>
        <v>4195926.87</v>
      </c>
    </row>
    <row r="49" spans="1:11" ht="17.25" customHeight="1">
      <c r="A49" s="35" t="s">
        <v>49</v>
      </c>
      <c r="B49" s="23">
        <f t="shared" ref="B49:H49" si="12">ROUND(B30*B7,2)</f>
        <v>390535.76</v>
      </c>
      <c r="C49" s="23">
        <f t="shared" si="12"/>
        <v>604726.34</v>
      </c>
      <c r="D49" s="23">
        <f t="shared" si="12"/>
        <v>746361.06</v>
      </c>
      <c r="E49" s="23">
        <f t="shared" si="12"/>
        <v>349479.12</v>
      </c>
      <c r="F49" s="23">
        <f t="shared" si="12"/>
        <v>606387.77</v>
      </c>
      <c r="G49" s="23">
        <f t="shared" si="12"/>
        <v>792873</v>
      </c>
      <c r="H49" s="23">
        <f t="shared" si="12"/>
        <v>321379.31</v>
      </c>
      <c r="I49" s="23">
        <f>ROUND(I30*I7,2)</f>
        <v>106357.07</v>
      </c>
      <c r="J49" s="23">
        <f>ROUND(J30*J7,2)</f>
        <v>253994.19</v>
      </c>
      <c r="K49" s="23">
        <f t="shared" si="11"/>
        <v>4172093.62</v>
      </c>
    </row>
    <row r="50" spans="1:11" ht="17.25" customHeight="1">
      <c r="A50" s="35" t="s">
        <v>50</v>
      </c>
      <c r="B50" s="19">
        <v>0</v>
      </c>
      <c r="C50" s="23">
        <f>ROUND(C31*C7,2)</f>
        <v>1344.11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1344.11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22489.14</v>
      </c>
      <c r="I53" s="32">
        <f>+I35</f>
        <v>0</v>
      </c>
      <c r="J53" s="32">
        <f>+J35</f>
        <v>0</v>
      </c>
      <c r="K53" s="23">
        <f t="shared" si="11"/>
        <v>22489.14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16014.39</v>
      </c>
      <c r="C56" s="37">
        <v>21371.3</v>
      </c>
      <c r="D56" s="37">
        <v>21551.759999999998</v>
      </c>
      <c r="E56" s="37">
        <v>20125.36</v>
      </c>
      <c r="F56" s="37">
        <v>19571.93</v>
      </c>
      <c r="G56" s="37">
        <v>26658.95</v>
      </c>
      <c r="H56" s="37">
        <v>16504.400000000001</v>
      </c>
      <c r="I56" s="19">
        <v>0</v>
      </c>
      <c r="J56" s="37">
        <v>12367.26</v>
      </c>
      <c r="K56" s="37">
        <f t="shared" si="11"/>
        <v>154165.35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-66171</v>
      </c>
      <c r="C60" s="36">
        <f t="shared" si="13"/>
        <v>-94200.4</v>
      </c>
      <c r="D60" s="36">
        <f t="shared" si="13"/>
        <v>-92523.1</v>
      </c>
      <c r="E60" s="36">
        <f t="shared" si="13"/>
        <v>-58112.52</v>
      </c>
      <c r="F60" s="36">
        <f t="shared" si="13"/>
        <v>-73931.649999999994</v>
      </c>
      <c r="G60" s="36">
        <f t="shared" si="13"/>
        <v>-81828.350000000006</v>
      </c>
      <c r="H60" s="36">
        <f t="shared" si="13"/>
        <v>-57801</v>
      </c>
      <c r="I60" s="36">
        <f t="shared" si="13"/>
        <v>-14193.93</v>
      </c>
      <c r="J60" s="36">
        <f t="shared" si="13"/>
        <v>-38022.870000000003</v>
      </c>
      <c r="K60" s="36">
        <f>SUM(B60:J60)</f>
        <v>-576784.82000000007</v>
      </c>
    </row>
    <row r="61" spans="1:11" ht="18.75" customHeight="1">
      <c r="A61" s="16" t="s">
        <v>83</v>
      </c>
      <c r="B61" s="36">
        <f t="shared" ref="B61:J61" si="14">B62+B63+B64+B65+B66+B67</f>
        <v>-66171</v>
      </c>
      <c r="C61" s="36">
        <f t="shared" si="14"/>
        <v>-94005</v>
      </c>
      <c r="D61" s="36">
        <f t="shared" si="14"/>
        <v>-91431</v>
      </c>
      <c r="E61" s="36">
        <f t="shared" si="14"/>
        <v>-54132</v>
      </c>
      <c r="F61" s="36">
        <f t="shared" si="14"/>
        <v>-73551</v>
      </c>
      <c r="G61" s="36">
        <f t="shared" si="14"/>
        <v>-81804</v>
      </c>
      <c r="H61" s="36">
        <f t="shared" si="14"/>
        <v>-57801</v>
      </c>
      <c r="I61" s="36">
        <f t="shared" si="14"/>
        <v>-11064</v>
      </c>
      <c r="J61" s="36">
        <f t="shared" si="14"/>
        <v>-33255</v>
      </c>
      <c r="K61" s="36">
        <f t="shared" ref="K61:K92" si="15">SUM(B61:J61)</f>
        <v>-563214</v>
      </c>
    </row>
    <row r="62" spans="1:11" ht="18.75" customHeight="1">
      <c r="A62" s="12" t="s">
        <v>84</v>
      </c>
      <c r="B62" s="36">
        <f>-ROUND(B9*$D$3,2)</f>
        <v>-66171</v>
      </c>
      <c r="C62" s="36">
        <f t="shared" ref="C62:J62" si="16">-ROUND(C9*$D$3,2)</f>
        <v>-94005</v>
      </c>
      <c r="D62" s="36">
        <f t="shared" si="16"/>
        <v>-91431</v>
      </c>
      <c r="E62" s="36">
        <f t="shared" si="16"/>
        <v>-54132</v>
      </c>
      <c r="F62" s="36">
        <f t="shared" si="16"/>
        <v>-73551</v>
      </c>
      <c r="G62" s="36">
        <f t="shared" si="16"/>
        <v>-81804</v>
      </c>
      <c r="H62" s="36">
        <f t="shared" si="16"/>
        <v>-57801</v>
      </c>
      <c r="I62" s="36">
        <f t="shared" si="16"/>
        <v>-11064</v>
      </c>
      <c r="J62" s="36">
        <f t="shared" si="16"/>
        <v>-33255</v>
      </c>
      <c r="K62" s="36">
        <f t="shared" si="15"/>
        <v>-563214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61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19">
        <v>0</v>
      </c>
      <c r="C68" s="36">
        <f t="shared" ref="B68:J68" si="17">SUM(C69:C92)</f>
        <v>-195.4</v>
      </c>
      <c r="D68" s="36">
        <f t="shared" si="17"/>
        <v>-1092.0999999999999</v>
      </c>
      <c r="E68" s="36">
        <f t="shared" si="17"/>
        <v>-3980.5199999999995</v>
      </c>
      <c r="F68" s="36">
        <f t="shared" si="17"/>
        <v>-380.65</v>
      </c>
      <c r="G68" s="36">
        <f t="shared" si="17"/>
        <v>-24.35</v>
      </c>
      <c r="H68" s="36">
        <f t="shared" si="17"/>
        <v>0</v>
      </c>
      <c r="I68" s="36">
        <f t="shared" si="17"/>
        <v>-3129.93</v>
      </c>
      <c r="J68" s="36">
        <f t="shared" si="17"/>
        <v>-4767.87</v>
      </c>
      <c r="K68" s="36">
        <f t="shared" si="15"/>
        <v>-13570.82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64</v>
      </c>
      <c r="B70" s="19">
        <v>0</v>
      </c>
      <c r="C70" s="36">
        <v>-195.4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-244.1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7">
        <f t="shared" si="15"/>
        <v>0</v>
      </c>
      <c r="L90" s="59"/>
    </row>
    <row r="91" spans="1:12" ht="18.75" customHeight="1">
      <c r="A91" s="12" t="s">
        <v>101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8">
        <v>0</v>
      </c>
      <c r="L91" s="58"/>
    </row>
    <row r="92" spans="1:12" ht="18.75" customHeight="1">
      <c r="A92" s="12" t="s">
        <v>119</v>
      </c>
      <c r="B92" s="19">
        <v>0</v>
      </c>
      <c r="C92" s="19">
        <v>0</v>
      </c>
      <c r="D92" s="19">
        <v>0</v>
      </c>
      <c r="E92" s="49">
        <v>-3067.72</v>
      </c>
      <c r="F92" s="19">
        <v>0</v>
      </c>
      <c r="G92" s="19">
        <v>0</v>
      </c>
      <c r="H92" s="19">
        <v>0</v>
      </c>
      <c r="I92" s="49">
        <v>-1340.1</v>
      </c>
      <c r="J92" s="49">
        <v>-4767.87</v>
      </c>
      <c r="K92" s="49">
        <f t="shared" si="15"/>
        <v>-9175.6899999999987</v>
      </c>
      <c r="L92" s="58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8"/>
    </row>
    <row r="94" spans="1:12" ht="18.75" customHeight="1">
      <c r="A94" s="16" t="s">
        <v>120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8">
        <v>0</v>
      </c>
      <c r="L94" s="58"/>
    </row>
    <row r="95" spans="1:12" ht="18.75" customHeight="1">
      <c r="A95" s="16" t="s">
        <v>96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f t="shared" ref="K95:K99" si="18">SUM(B95:J95)</f>
        <v>0</v>
      </c>
      <c r="L95" s="59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92</v>
      </c>
      <c r="B97" s="24">
        <f t="shared" ref="B97:H97" si="19">+B98+B99</f>
        <v>340379.15</v>
      </c>
      <c r="C97" s="24">
        <f t="shared" si="19"/>
        <v>533241.35</v>
      </c>
      <c r="D97" s="24">
        <f t="shared" si="19"/>
        <v>675389.72000000009</v>
      </c>
      <c r="E97" s="24">
        <f t="shared" si="19"/>
        <v>311491.95999999996</v>
      </c>
      <c r="F97" s="24">
        <f t="shared" si="19"/>
        <v>552028.05000000005</v>
      </c>
      <c r="G97" s="24">
        <f t="shared" si="19"/>
        <v>737703.6</v>
      </c>
      <c r="H97" s="24">
        <f t="shared" si="19"/>
        <v>302571.85000000003</v>
      </c>
      <c r="I97" s="24">
        <f>+I98+I99</f>
        <v>92163.140000000014</v>
      </c>
      <c r="J97" s="24">
        <f>+J98+J99</f>
        <v>228338.58000000002</v>
      </c>
      <c r="K97" s="49">
        <f t="shared" si="18"/>
        <v>3773307.4000000008</v>
      </c>
      <c r="L97" s="55"/>
    </row>
    <row r="98" spans="1:13" ht="18.75" customHeight="1">
      <c r="A98" s="16" t="s">
        <v>91</v>
      </c>
      <c r="B98" s="24">
        <f t="shared" ref="B98:J98" si="20">+B48+B61+B68+B94</f>
        <v>324364.76</v>
      </c>
      <c r="C98" s="24">
        <f t="shared" si="20"/>
        <v>511870.04999999993</v>
      </c>
      <c r="D98" s="24">
        <f t="shared" si="20"/>
        <v>653837.96000000008</v>
      </c>
      <c r="E98" s="24">
        <f t="shared" si="20"/>
        <v>291366.59999999998</v>
      </c>
      <c r="F98" s="24">
        <f t="shared" si="20"/>
        <v>532456.12</v>
      </c>
      <c r="G98" s="24">
        <f t="shared" si="20"/>
        <v>711044.65</v>
      </c>
      <c r="H98" s="24">
        <f t="shared" si="20"/>
        <v>286067.45</v>
      </c>
      <c r="I98" s="24">
        <f t="shared" si="20"/>
        <v>92163.140000000014</v>
      </c>
      <c r="J98" s="24">
        <f t="shared" si="20"/>
        <v>215971.32</v>
      </c>
      <c r="K98" s="49">
        <f t="shared" si="18"/>
        <v>3619142.0500000003</v>
      </c>
      <c r="L98" s="55"/>
      <c r="M98" s="71"/>
    </row>
    <row r="99" spans="1:13" ht="18" customHeight="1">
      <c r="A99" s="16" t="s">
        <v>95</v>
      </c>
      <c r="B99" s="24">
        <f t="shared" ref="B99:J99" si="21">IF(+B56+B95+B100&lt;0,0,(B56+B95+B100))</f>
        <v>16014.39</v>
      </c>
      <c r="C99" s="24">
        <f t="shared" si="21"/>
        <v>21371.3</v>
      </c>
      <c r="D99" s="24">
        <f t="shared" si="21"/>
        <v>21551.759999999998</v>
      </c>
      <c r="E99" s="24">
        <f t="shared" si="21"/>
        <v>20125.36</v>
      </c>
      <c r="F99" s="24">
        <f t="shared" si="21"/>
        <v>19571.93</v>
      </c>
      <c r="G99" s="24">
        <f t="shared" si="21"/>
        <v>26658.95</v>
      </c>
      <c r="H99" s="24">
        <f t="shared" si="21"/>
        <v>16504.400000000001</v>
      </c>
      <c r="I99" s="19">
        <f t="shared" si="21"/>
        <v>0</v>
      </c>
      <c r="J99" s="24">
        <f t="shared" si="21"/>
        <v>12367.26</v>
      </c>
      <c r="K99" s="49">
        <f t="shared" si="18"/>
        <v>154165.35</v>
      </c>
    </row>
    <row r="100" spans="1:13" ht="18.75" customHeight="1">
      <c r="A100" s="16" t="s">
        <v>93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M100" s="60"/>
    </row>
    <row r="101" spans="1:13" ht="18.75" customHeight="1">
      <c r="A101" s="16" t="s">
        <v>94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78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3773307.3900000011</v>
      </c>
    </row>
    <row r="106" spans="1:13" ht="18.75" customHeight="1">
      <c r="A106" s="26" t="s">
        <v>79</v>
      </c>
      <c r="B106" s="27">
        <v>41438.14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41438.14</v>
      </c>
    </row>
    <row r="107" spans="1:13" ht="18.75" customHeight="1">
      <c r="A107" s="26" t="s">
        <v>80</v>
      </c>
      <c r="B107" s="27">
        <v>298941.01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298941.01</v>
      </c>
    </row>
    <row r="108" spans="1:13" ht="18.75" customHeight="1">
      <c r="A108" s="26" t="s">
        <v>81</v>
      </c>
      <c r="B108" s="41">
        <v>0</v>
      </c>
      <c r="C108" s="27">
        <f>+C97</f>
        <v>533241.35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533241.35</v>
      </c>
    </row>
    <row r="109" spans="1:13" ht="18.75" customHeight="1">
      <c r="A109" s="26" t="s">
        <v>82</v>
      </c>
      <c r="B109" s="41">
        <v>0</v>
      </c>
      <c r="C109" s="41">
        <v>0</v>
      </c>
      <c r="D109" s="27">
        <f>+D97</f>
        <v>675389.72000000009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675389.72000000009</v>
      </c>
    </row>
    <row r="110" spans="1:13" ht="18.75" customHeight="1">
      <c r="A110" s="26" t="s">
        <v>102</v>
      </c>
      <c r="B110" s="41">
        <v>0</v>
      </c>
      <c r="C110" s="41">
        <v>0</v>
      </c>
      <c r="D110" s="41">
        <v>0</v>
      </c>
      <c r="E110" s="27">
        <f>+E97</f>
        <v>311491.95999999996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311491.95999999996</v>
      </c>
    </row>
    <row r="111" spans="1:13" ht="18.75" customHeight="1">
      <c r="A111" s="26" t="s">
        <v>103</v>
      </c>
      <c r="B111" s="41">
        <v>0</v>
      </c>
      <c r="C111" s="41">
        <v>0</v>
      </c>
      <c r="D111" s="41">
        <v>0</v>
      </c>
      <c r="E111" s="41">
        <v>0</v>
      </c>
      <c r="F111" s="27">
        <v>65615.759999999995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65615.759999999995</v>
      </c>
    </row>
    <row r="112" spans="1:13" ht="18.75" customHeight="1">
      <c r="A112" s="26" t="s">
        <v>104</v>
      </c>
      <c r="B112" s="41">
        <v>0</v>
      </c>
      <c r="C112" s="41">
        <v>0</v>
      </c>
      <c r="D112" s="41">
        <v>0</v>
      </c>
      <c r="E112" s="41">
        <v>0</v>
      </c>
      <c r="F112" s="27">
        <v>91954.17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91954.17</v>
      </c>
    </row>
    <row r="113" spans="1:11" ht="18.75" customHeight="1">
      <c r="A113" s="26" t="s">
        <v>105</v>
      </c>
      <c r="B113" s="41">
        <v>0</v>
      </c>
      <c r="C113" s="41">
        <v>0</v>
      </c>
      <c r="D113" s="41">
        <v>0</v>
      </c>
      <c r="E113" s="41">
        <v>0</v>
      </c>
      <c r="F113" s="27">
        <v>139808.63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139808.63</v>
      </c>
    </row>
    <row r="114" spans="1:11" ht="18.75" customHeight="1">
      <c r="A114" s="26" t="s">
        <v>106</v>
      </c>
      <c r="B114" s="41">
        <v>0</v>
      </c>
      <c r="C114" s="41">
        <v>0</v>
      </c>
      <c r="D114" s="41">
        <v>0</v>
      </c>
      <c r="E114" s="41">
        <v>0</v>
      </c>
      <c r="F114" s="27">
        <v>254649.49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254649.49</v>
      </c>
    </row>
    <row r="115" spans="1:11" ht="18.75" customHeight="1">
      <c r="A115" s="26" t="s">
        <v>107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198145.27</v>
      </c>
      <c r="H115" s="41">
        <v>0</v>
      </c>
      <c r="I115" s="41">
        <v>0</v>
      </c>
      <c r="J115" s="41">
        <v>0</v>
      </c>
      <c r="K115" s="42">
        <f t="shared" si="22"/>
        <v>198145.27</v>
      </c>
    </row>
    <row r="116" spans="1:11" ht="18.75" customHeight="1">
      <c r="A116" s="26" t="s">
        <v>108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22534.04</v>
      </c>
      <c r="H116" s="41">
        <v>0</v>
      </c>
      <c r="I116" s="41">
        <v>0</v>
      </c>
      <c r="J116" s="41">
        <v>0</v>
      </c>
      <c r="K116" s="42">
        <f t="shared" si="22"/>
        <v>22534.04</v>
      </c>
    </row>
    <row r="117" spans="1:11" ht="18.75" customHeight="1">
      <c r="A117" s="26" t="s">
        <v>109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119740.45</v>
      </c>
      <c r="H117" s="41">
        <v>0</v>
      </c>
      <c r="I117" s="41">
        <v>0</v>
      </c>
      <c r="J117" s="41">
        <v>0</v>
      </c>
      <c r="K117" s="42">
        <f t="shared" si="22"/>
        <v>119740.45</v>
      </c>
    </row>
    <row r="118" spans="1:11" ht="18.75" customHeight="1">
      <c r="A118" s="26" t="s">
        <v>110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102616.85</v>
      </c>
      <c r="H118" s="41">
        <v>0</v>
      </c>
      <c r="I118" s="41">
        <v>0</v>
      </c>
      <c r="J118" s="41">
        <v>0</v>
      </c>
      <c r="K118" s="42">
        <f t="shared" si="22"/>
        <v>102616.85</v>
      </c>
    </row>
    <row r="119" spans="1:11" ht="18.75" customHeight="1">
      <c r="A119" s="26" t="s">
        <v>111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294666.99</v>
      </c>
      <c r="H119" s="41">
        <v>0</v>
      </c>
      <c r="I119" s="41">
        <v>0</v>
      </c>
      <c r="J119" s="41">
        <v>0</v>
      </c>
      <c r="K119" s="42">
        <f t="shared" si="22"/>
        <v>294666.99</v>
      </c>
    </row>
    <row r="120" spans="1:11" ht="18.75" customHeight="1">
      <c r="A120" s="26" t="s">
        <v>112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105304.92</v>
      </c>
      <c r="I120" s="41">
        <v>0</v>
      </c>
      <c r="J120" s="41">
        <v>0</v>
      </c>
      <c r="K120" s="42">
        <f t="shared" si="22"/>
        <v>105304.92</v>
      </c>
    </row>
    <row r="121" spans="1:11" ht="18.75" customHeight="1">
      <c r="A121" s="26" t="s">
        <v>113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197266.92</v>
      </c>
      <c r="I121" s="41">
        <v>0</v>
      </c>
      <c r="J121" s="41">
        <v>0</v>
      </c>
      <c r="K121" s="42">
        <f t="shared" si="22"/>
        <v>197266.92</v>
      </c>
    </row>
    <row r="122" spans="1:11" ht="18.75" customHeight="1">
      <c r="A122" s="26" t="s">
        <v>114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92163.14</v>
      </c>
      <c r="J122" s="41">
        <v>0</v>
      </c>
      <c r="K122" s="42">
        <f t="shared" si="22"/>
        <v>92163.14</v>
      </c>
    </row>
    <row r="123" spans="1:11" ht="18.75" customHeight="1">
      <c r="A123" s="28" t="s">
        <v>115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228338.58</v>
      </c>
      <c r="K123" s="45">
        <f t="shared" si="22"/>
        <v>228338.58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56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2014-05-22T19:09:24Z</dcterms:modified>
</cp:coreProperties>
</file>