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D68" i="8"/>
  <c r="D60" s="1"/>
  <c r="D101"/>
  <c r="K101"/>
  <c r="K95" l="1"/>
  <c r="K75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C99"/>
  <c r="E99"/>
  <c r="F99"/>
  <c r="G99"/>
  <c r="H99"/>
  <c r="I99"/>
  <c r="J99"/>
  <c r="K106"/>
  <c r="K107"/>
  <c r="K111"/>
  <c r="K112"/>
  <c r="K113"/>
  <c r="K114"/>
  <c r="K115"/>
  <c r="K116"/>
  <c r="K117"/>
  <c r="K118"/>
  <c r="K119"/>
  <c r="K120"/>
  <c r="K121"/>
  <c r="K122"/>
  <c r="K123"/>
  <c r="K99" l="1"/>
  <c r="K68"/>
  <c r="J60"/>
  <c r="H60"/>
  <c r="F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K60" l="1"/>
  <c r="C47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<sst xmlns="http://schemas.openxmlformats.org/spreadsheetml/2006/main" count="127" uniqueCount="127">
  <si>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</si>
  <si>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</si>
  <si>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</si>
  <si>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</si>
  <si>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</si>
  <si>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</si>
  <si>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</si>
  <si>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</si>
  <si>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</si>
  <si>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</si>
  <si>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</si>
  <si>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</si>
  <si>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</si>
  <si>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</si>
  <si>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</si>
  <si>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</si>
  <si>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</si>
  <si>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</si>
  <si>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</si>
  <si>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</si>
  <si>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</si>
  <si>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</si>
  <si>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</si>
  <si>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</si>
  <si>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</si>
  <si>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</si>
  <si>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</si>
  <si>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</si>
  <si>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</si>
  <si>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</si>
  <si>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</si>
  <si>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</si>
  <si>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</si>
  <si>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</si>
  <si>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</si>
  <si>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</si>
  <si>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</si>
  <si>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</si>
  <si>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</si>
  <si>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</si>
  <si>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</si>
  <si>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</si>
  <si>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</si>
  <si>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</si>
  <si>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</si>
  <si>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</si>
  <si>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</si>
  <si>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</si>
  <si>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</si>
  <si>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</si>
  <si>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</si>
  <si>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</si>
  <si>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</si>
  <si>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</si>
  <si>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</si>
  <si>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</si>
  <si>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</si>
  <si>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</si>
  <si>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</si>
  <si>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</si>
  <si>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</si>
  <si>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</si>
  <si>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</si>
  <si>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</si>
  <si>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</si>
  <si>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</si>
  <si>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</si>
  <si>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</si>
  <si>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</si>
  <si>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</si>
  <si>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</si>
  <si>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</si>
  <si>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</si>
  <si>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</si>
  <si>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</si>
  <si>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</si>
  <si>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</si>
  <si>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</si>
  <si>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</si>
  <si>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</si>
  <si>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</si>
  <si>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</si>
  <si>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</si>
  <si>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</si>
  <si>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</si>
  <si>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</si>
  <si>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</si>
  <si>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</si>
  <si>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</si>
  <si>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</si>
  <si>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</si>
  <si>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</si>
  <si>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</si>
  <si>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</si>
  <si>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</si>
  <si>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</si>
  <si>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</si>
  <si>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</si>
  <si>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</si>
  <si>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</si>
  <si>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</si>
  <si>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</si>
  <si>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</si>
  <si>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</si>
  <si>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</si>
  <si>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</si>
  <si>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</si>
  <si>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</si>
  <si>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</si>
  <si>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</si>
  <si>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</si>
  <si>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</si>
  <si>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</si>
  <si>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</si>
  <si>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</si>
  <si>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</si>
  <si>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</si>
  <si>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</si>
  <si>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</si>
  <si>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</si>
  <si>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</si>
  <si>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</si>
  <si>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</si>
  <si>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</si>
  <si>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</si>
  <si>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</si>
  <si>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16/05/14 - VENCIMENTO 23/05/14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</si>
</sst>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6.6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597836</v>
      </c>
      <c r="C7" s="9">
        <f t="shared" si="0"/>
        <v>801864</v>
      </c>
      <c r="D7" s="9">
        <f t="shared" si="0"/>
        <v>815996</v>
      </c>
      <c r="E7" s="9">
        <f t="shared" si="0"/>
        <v>548288</v>
      </c>
      <c r="F7" s="9">
        <f t="shared" si="0"/>
        <v>779583</v>
      </c>
      <c r="G7" s="9">
        <f t="shared" si="0"/>
        <v>1212742</v>
      </c>
      <c r="H7" s="9">
        <f t="shared" si="0"/>
        <v>569097</v>
      </c>
      <c r="I7" s="9">
        <f t="shared" si="0"/>
        <v>123568</v>
      </c>
      <c r="J7" s="9">
        <f t="shared" si="0"/>
        <v>299810</v>
      </c>
      <c r="K7" s="9">
        <f t="shared" si="0"/>
        <v>5748784</v>
      </c>
      <c r="L7" s="53"/>
    </row>
    <row r="8" spans="1:13" ht="17.25" customHeight="1">
      <c r="A8" s="10" t="s">
        <v>125</v>
      </c>
      <c r="B8" s="11">
        <f>B9+B12+B16</f>
        <v>360411</v>
      </c>
      <c r="C8" s="11">
        <f t="shared" ref="C8:J8" si="1">C9+C12+C16</f>
        <v>490415</v>
      </c>
      <c r="D8" s="11">
        <f t="shared" si="1"/>
        <v>467202</v>
      </c>
      <c r="E8" s="11">
        <f t="shared" si="1"/>
        <v>329159</v>
      </c>
      <c r="F8" s="11">
        <f t="shared" si="1"/>
        <v>441326</v>
      </c>
      <c r="G8" s="11">
        <f t="shared" si="1"/>
        <v>667013</v>
      </c>
      <c r="H8" s="11">
        <f t="shared" si="1"/>
        <v>353466</v>
      </c>
      <c r="I8" s="11">
        <f t="shared" si="1"/>
        <v>67532</v>
      </c>
      <c r="J8" s="11">
        <f t="shared" si="1"/>
        <v>169859</v>
      </c>
      <c r="K8" s="11">
        <f>SUM(B8:J8)</f>
        <v>3346383</v>
      </c>
    </row>
    <row r="9" spans="1:13" ht="17.25" customHeight="1">
      <c r="A9" s="15" t="s">
        <v>17</v>
      </c>
      <c r="B9" s="13">
        <f>+B10+B11</f>
        <v>49982</v>
      </c>
      <c r="C9" s="13">
        <f t="shared" ref="C9:J9" si="2">+C10+C11</f>
        <v>70310</v>
      </c>
      <c r="D9" s="13">
        <f t="shared" si="2"/>
        <v>61338</v>
      </c>
      <c r="E9" s="13">
        <f t="shared" si="2"/>
        <v>43596</v>
      </c>
      <c r="F9" s="13">
        <f t="shared" si="2"/>
        <v>52425</v>
      </c>
      <c r="G9" s="13">
        <f t="shared" si="2"/>
        <v>62017</v>
      </c>
      <c r="H9" s="13">
        <f t="shared" si="2"/>
        <v>58860</v>
      </c>
      <c r="I9" s="13">
        <f t="shared" si="2"/>
        <v>10885</v>
      </c>
      <c r="J9" s="13">
        <f t="shared" si="2"/>
        <v>19853</v>
      </c>
      <c r="K9" s="11">
        <f>SUM(B9:J9)</f>
        <v>429266</v>
      </c>
    </row>
    <row r="10" spans="1:13" ht="17.25" customHeight="1">
      <c r="A10" s="30" t="s">
        <v>18</v>
      </c>
      <c r="B10" s="13">
        <v>49982</v>
      </c>
      <c r="C10" s="13">
        <v>70310</v>
      </c>
      <c r="D10" s="13">
        <v>61338</v>
      </c>
      <c r="E10" s="13">
        <v>43596</v>
      </c>
      <c r="F10" s="13">
        <v>52425</v>
      </c>
      <c r="G10" s="13">
        <v>62017</v>
      </c>
      <c r="H10" s="13">
        <v>58860</v>
      </c>
      <c r="I10" s="13">
        <v>10885</v>
      </c>
      <c r="J10" s="13">
        <v>19853</v>
      </c>
      <c r="K10" s="11">
        <f>SUM(B10:J10)</f>
        <v>429266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301585</v>
      </c>
      <c r="C12" s="17">
        <f t="shared" si="3"/>
        <v>407993</v>
      </c>
      <c r="D12" s="17">
        <f t="shared" si="3"/>
        <v>395117</v>
      </c>
      <c r="E12" s="17">
        <f t="shared" si="3"/>
        <v>278233</v>
      </c>
      <c r="F12" s="17">
        <f t="shared" si="3"/>
        <v>378682</v>
      </c>
      <c r="G12" s="17">
        <f t="shared" si="3"/>
        <v>589286</v>
      </c>
      <c r="H12" s="17">
        <f t="shared" si="3"/>
        <v>286597</v>
      </c>
      <c r="I12" s="17">
        <f t="shared" si="3"/>
        <v>54608</v>
      </c>
      <c r="J12" s="17">
        <f t="shared" si="3"/>
        <v>145989</v>
      </c>
      <c r="K12" s="11">
        <f t="shared" ref="K12:K27" si="4">SUM(B12:J12)</f>
        <v>2838090</v>
      </c>
    </row>
    <row r="13" spans="1:13" ht="17.25" customHeight="1">
      <c r="A13" s="14" t="s">
        <v>20</v>
      </c>
      <c r="B13" s="13">
        <v>132108</v>
      </c>
      <c r="C13" s="13">
        <v>190758</v>
      </c>
      <c r="D13" s="13">
        <v>191081</v>
      </c>
      <c r="E13" s="13">
        <v>131418</v>
      </c>
      <c r="F13" s="13">
        <v>177644</v>
      </c>
      <c r="G13" s="13">
        <v>267883</v>
      </c>
      <c r="H13" s="13">
        <v>125500</v>
      </c>
      <c r="I13" s="13">
        <v>27770</v>
      </c>
      <c r="J13" s="13">
        <v>70261</v>
      </c>
      <c r="K13" s="11">
        <f t="shared" si="4"/>
        <v>1314423</v>
      </c>
      <c r="L13" s="53"/>
      <c r="M13" s="54"/>
    </row>
    <row r="14" spans="1:13" ht="17.25" customHeight="1">
      <c r="A14" s="14" t="s">
        <v>21</v>
      </c>
      <c r="B14" s="13">
        <v>135856</v>
      </c>
      <c r="C14" s="13">
        <v>167852</v>
      </c>
      <c r="D14" s="13">
        <v>159272</v>
      </c>
      <c r="E14" s="13">
        <v>117357</v>
      </c>
      <c r="F14" s="13">
        <v>161345</v>
      </c>
      <c r="G14" s="13">
        <v>269262</v>
      </c>
      <c r="H14" s="13">
        <v>127810</v>
      </c>
      <c r="I14" s="13">
        <v>19870</v>
      </c>
      <c r="J14" s="13">
        <v>58914</v>
      </c>
      <c r="K14" s="11">
        <f t="shared" si="4"/>
        <v>1217538</v>
      </c>
      <c r="L14" s="53"/>
    </row>
    <row r="15" spans="1:13" ht="17.25" customHeight="1">
      <c r="A15" s="14" t="s">
        <v>22</v>
      </c>
      <c r="B15" s="13">
        <v>33621</v>
      </c>
      <c r="C15" s="13">
        <v>49383</v>
      </c>
      <c r="D15" s="13">
        <v>44764</v>
      </c>
      <c r="E15" s="13">
        <v>29458</v>
      </c>
      <c r="F15" s="13">
        <v>39693</v>
      </c>
      <c r="G15" s="13">
        <v>52141</v>
      </c>
      <c r="H15" s="13">
        <v>33287</v>
      </c>
      <c r="I15" s="13">
        <v>6968</v>
      </c>
      <c r="J15" s="13">
        <v>16814</v>
      </c>
      <c r="K15" s="11">
        <f t="shared" si="4"/>
        <v>306129</v>
      </c>
    </row>
    <row r="16" spans="1:13" ht="17.25" customHeight="1">
      <c r="A16" s="15" t="s">
        <v>121</v>
      </c>
      <c r="B16" s="13">
        <f>B17+B18+B19</f>
        <v>8844</v>
      </c>
      <c r="C16" s="13">
        <f t="shared" ref="C16:J16" si="5">C17+C18+C19</f>
        <v>12112</v>
      </c>
      <c r="D16" s="13">
        <f t="shared" si="5"/>
        <v>10747</v>
      </c>
      <c r="E16" s="13">
        <f t="shared" si="5"/>
        <v>7330</v>
      </c>
      <c r="F16" s="13">
        <f t="shared" si="5"/>
        <v>10219</v>
      </c>
      <c r="G16" s="13">
        <f t="shared" si="5"/>
        <v>15710</v>
      </c>
      <c r="H16" s="13">
        <f t="shared" si="5"/>
        <v>8009</v>
      </c>
      <c r="I16" s="13">
        <f t="shared" si="5"/>
        <v>2039</v>
      </c>
      <c r="J16" s="13">
        <f t="shared" si="5"/>
        <v>4017</v>
      </c>
      <c r="K16" s="11">
        <f t="shared" si="4"/>
        <v>79027</v>
      </c>
    </row>
    <row r="17" spans="1:12" ht="17.25" customHeight="1">
      <c r="A17" s="14" t="s">
        <v>122</v>
      </c>
      <c r="B17" s="13">
        <v>3390</v>
      </c>
      <c r="C17" s="13">
        <v>4801</v>
      </c>
      <c r="D17" s="13">
        <v>4353</v>
      </c>
      <c r="E17" s="13">
        <v>3107</v>
      </c>
      <c r="F17" s="13">
        <v>4391</v>
      </c>
      <c r="G17" s="13">
        <v>6878</v>
      </c>
      <c r="H17" s="13">
        <v>3550</v>
      </c>
      <c r="I17" s="13">
        <v>863</v>
      </c>
      <c r="J17" s="13">
        <v>1610</v>
      </c>
      <c r="K17" s="11">
        <f t="shared" si="4"/>
        <v>32943</v>
      </c>
    </row>
    <row r="18" spans="1:12" ht="17.25" customHeight="1">
      <c r="A18" s="14" t="s">
        <v>123</v>
      </c>
      <c r="B18" s="13">
        <v>195</v>
      </c>
      <c r="C18" s="13">
        <v>252</v>
      </c>
      <c r="D18" s="13">
        <v>285</v>
      </c>
      <c r="E18" s="13">
        <v>252</v>
      </c>
      <c r="F18" s="13">
        <v>297</v>
      </c>
      <c r="G18" s="13">
        <v>517</v>
      </c>
      <c r="H18" s="13">
        <v>252</v>
      </c>
      <c r="I18" s="13">
        <v>52</v>
      </c>
      <c r="J18" s="13">
        <v>98</v>
      </c>
      <c r="K18" s="11">
        <f t="shared" si="4"/>
        <v>2200</v>
      </c>
    </row>
    <row r="19" spans="1:12" ht="17.25" customHeight="1">
      <c r="A19" s="14" t="s">
        <v>124</v>
      </c>
      <c r="B19" s="13">
        <v>5259</v>
      </c>
      <c r="C19" s="13">
        <v>7059</v>
      </c>
      <c r="D19" s="13">
        <v>6109</v>
      </c>
      <c r="E19" s="13">
        <v>3971</v>
      </c>
      <c r="F19" s="13">
        <v>5531</v>
      </c>
      <c r="G19" s="13">
        <v>8315</v>
      </c>
      <c r="H19" s="13">
        <v>4207</v>
      </c>
      <c r="I19" s="13">
        <v>1124</v>
      </c>
      <c r="J19" s="13">
        <v>2309</v>
      </c>
      <c r="K19" s="11">
        <f t="shared" si="4"/>
        <v>43884</v>
      </c>
    </row>
    <row r="20" spans="1:12" ht="17.25" customHeight="1">
      <c r="A20" s="16" t="s">
        <v>23</v>
      </c>
      <c r="B20" s="11">
        <f>+B21+B22+B23</f>
        <v>193538</v>
      </c>
      <c r="C20" s="11">
        <f t="shared" ref="C20:J20" si="6">+C21+C22+C23</f>
        <v>240478</v>
      </c>
      <c r="D20" s="11">
        <f t="shared" si="6"/>
        <v>264998</v>
      </c>
      <c r="E20" s="11">
        <f t="shared" si="6"/>
        <v>169163</v>
      </c>
      <c r="F20" s="11">
        <f t="shared" si="6"/>
        <v>276244</v>
      </c>
      <c r="G20" s="11">
        <f t="shared" si="6"/>
        <v>477095</v>
      </c>
      <c r="H20" s="11">
        <f t="shared" si="6"/>
        <v>172519</v>
      </c>
      <c r="I20" s="11">
        <f t="shared" si="6"/>
        <v>41210</v>
      </c>
      <c r="J20" s="11">
        <f t="shared" si="6"/>
        <v>94138</v>
      </c>
      <c r="K20" s="11">
        <f t="shared" si="4"/>
        <v>1929383</v>
      </c>
    </row>
    <row r="21" spans="1:12" ht="17.25" customHeight="1">
      <c r="A21" s="12" t="s">
        <v>24</v>
      </c>
      <c r="B21" s="13">
        <v>97493</v>
      </c>
      <c r="C21" s="13">
        <v>131662</v>
      </c>
      <c r="D21" s="13">
        <v>146740</v>
      </c>
      <c r="E21" s="13">
        <v>92887</v>
      </c>
      <c r="F21" s="13">
        <v>148603</v>
      </c>
      <c r="G21" s="13">
        <v>241495</v>
      </c>
      <c r="H21" s="13">
        <v>92647</v>
      </c>
      <c r="I21" s="13">
        <v>23851</v>
      </c>
      <c r="J21" s="13">
        <v>51214</v>
      </c>
      <c r="K21" s="11">
        <f t="shared" si="4"/>
        <v>1026592</v>
      </c>
      <c r="L21" s="53"/>
    </row>
    <row r="22" spans="1:12" ht="17.25" customHeight="1">
      <c r="A22" s="12" t="s">
        <v>25</v>
      </c>
      <c r="B22" s="13">
        <v>78596</v>
      </c>
      <c r="C22" s="13">
        <v>86371</v>
      </c>
      <c r="D22" s="13">
        <v>94182</v>
      </c>
      <c r="E22" s="13">
        <v>62767</v>
      </c>
      <c r="F22" s="13">
        <v>105030</v>
      </c>
      <c r="G22" s="13">
        <v>200392</v>
      </c>
      <c r="H22" s="13">
        <v>64686</v>
      </c>
      <c r="I22" s="13">
        <v>13411</v>
      </c>
      <c r="J22" s="13">
        <v>33996</v>
      </c>
      <c r="K22" s="11">
        <f t="shared" si="4"/>
        <v>739431</v>
      </c>
      <c r="L22" s="53"/>
    </row>
    <row r="23" spans="1:12" ht="17.25" customHeight="1">
      <c r="A23" s="12" t="s">
        <v>26</v>
      </c>
      <c r="B23" s="13">
        <v>17449</v>
      </c>
      <c r="C23" s="13">
        <v>22445</v>
      </c>
      <c r="D23" s="13">
        <v>24076</v>
      </c>
      <c r="E23" s="13">
        <v>13509</v>
      </c>
      <c r="F23" s="13">
        <v>22611</v>
      </c>
      <c r="G23" s="13">
        <v>35208</v>
      </c>
      <c r="H23" s="13">
        <v>15186</v>
      </c>
      <c r="I23" s="13">
        <v>3948</v>
      </c>
      <c r="J23" s="13">
        <v>8928</v>
      </c>
      <c r="K23" s="11">
        <f t="shared" si="4"/>
        <v>163360</v>
      </c>
    </row>
    <row r="24" spans="1:12" ht="17.25" customHeight="1">
      <c r="A24" s="16" t="s">
        <v>27</v>
      </c>
      <c r="B24" s="13">
        <v>43887</v>
      </c>
      <c r="C24" s="13">
        <v>70971</v>
      </c>
      <c r="D24" s="13">
        <v>83796</v>
      </c>
      <c r="E24" s="13">
        <v>49966</v>
      </c>
      <c r="F24" s="13">
        <v>62013</v>
      </c>
      <c r="G24" s="13">
        <v>68634</v>
      </c>
      <c r="H24" s="13">
        <v>34454</v>
      </c>
      <c r="I24" s="13">
        <v>14826</v>
      </c>
      <c r="J24" s="13">
        <v>35813</v>
      </c>
      <c r="K24" s="11">
        <f t="shared" si="4"/>
        <v>464360</v>
      </c>
    </row>
    <row r="25" spans="1:12" ht="17.25" customHeight="1">
      <c r="A25" s="12" t="s">
        <v>28</v>
      </c>
      <c r="B25" s="13">
        <v>28088</v>
      </c>
      <c r="C25" s="13">
        <v>45421</v>
      </c>
      <c r="D25" s="13">
        <v>53629</v>
      </c>
      <c r="E25" s="13">
        <v>31978</v>
      </c>
      <c r="F25" s="13">
        <v>39688</v>
      </c>
      <c r="G25" s="13">
        <v>43926</v>
      </c>
      <c r="H25" s="13">
        <v>22051</v>
      </c>
      <c r="I25" s="13">
        <v>9489</v>
      </c>
      <c r="J25" s="13">
        <v>22920</v>
      </c>
      <c r="K25" s="11">
        <f t="shared" si="4"/>
        <v>297190</v>
      </c>
      <c r="L25" s="53"/>
    </row>
    <row r="26" spans="1:12" ht="17.25" customHeight="1">
      <c r="A26" s="12" t="s">
        <v>29</v>
      </c>
      <c r="B26" s="13">
        <v>15799</v>
      </c>
      <c r="C26" s="13">
        <v>25550</v>
      </c>
      <c r="D26" s="13">
        <v>30167</v>
      </c>
      <c r="E26" s="13">
        <v>17988</v>
      </c>
      <c r="F26" s="13">
        <v>22325</v>
      </c>
      <c r="G26" s="13">
        <v>24708</v>
      </c>
      <c r="H26" s="13">
        <v>12403</v>
      </c>
      <c r="I26" s="13">
        <v>5337</v>
      </c>
      <c r="J26" s="13">
        <v>12893</v>
      </c>
      <c r="K26" s="11">
        <f t="shared" si="4"/>
        <v>167170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8658</v>
      </c>
      <c r="I27" s="11">
        <v>0</v>
      </c>
      <c r="J27" s="11">
        <v>0</v>
      </c>
      <c r="K27" s="11">
        <f t="shared" si="4"/>
        <v>8658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5580.56</v>
      </c>
      <c r="I35" s="19">
        <v>0</v>
      </c>
      <c r="J35" s="19">
        <v>0</v>
      </c>
      <c r="K35" s="23">
        <f>SUM(B35:J35)</f>
        <v>5580.56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1373640.16</v>
      </c>
      <c r="C47" s="22">
        <f t="shared" ref="C47:H47" si="9">+C48+C56</f>
        <v>2098314.77</v>
      </c>
      <c r="D47" s="22">
        <f t="shared" si="9"/>
        <v>2422701.59</v>
      </c>
      <c r="E47" s="22">
        <f t="shared" si="9"/>
        <v>1379879.6</v>
      </c>
      <c r="F47" s="22">
        <f t="shared" si="9"/>
        <v>1896495.96</v>
      </c>
      <c r="G47" s="22">
        <f t="shared" si="9"/>
        <v>2538368.91</v>
      </c>
      <c r="H47" s="22">
        <f t="shared" si="9"/>
        <v>1373576.52</v>
      </c>
      <c r="I47" s="22">
        <f>+I48+I56</f>
        <v>520900.9</v>
      </c>
      <c r="J47" s="22">
        <f>+J48+J56</f>
        <v>761742.36</v>
      </c>
      <c r="K47" s="22">
        <f>SUM(B47:J47)</f>
        <v>14365620.769999998</v>
      </c>
    </row>
    <row r="48" spans="1:11" ht="17.25" customHeight="1">
      <c r="A48" s="16" t="s">
        <v>48</v>
      </c>
      <c r="B48" s="23">
        <f>SUM(B49:B55)</f>
        <v>1357625.77</v>
      </c>
      <c r="C48" s="23">
        <f t="shared" ref="C48:H48" si="10">SUM(C49:C55)</f>
        <v>2076943.47</v>
      </c>
      <c r="D48" s="23">
        <f t="shared" si="10"/>
        <v>2401149.83</v>
      </c>
      <c r="E48" s="23">
        <f t="shared" si="10"/>
        <v>1359754.24</v>
      </c>
      <c r="F48" s="23">
        <f t="shared" si="10"/>
        <v>1876924.03</v>
      </c>
      <c r="G48" s="23">
        <f t="shared" si="10"/>
        <v>2511709.96</v>
      </c>
      <c r="H48" s="23">
        <f t="shared" si="10"/>
        <v>1357072.12</v>
      </c>
      <c r="I48" s="23">
        <f>SUM(I49:I55)</f>
        <v>520900.9</v>
      </c>
      <c r="J48" s="23">
        <f>SUM(J49:J55)</f>
        <v>749375.1</v>
      </c>
      <c r="K48" s="23">
        <f t="shared" ref="K48:K56" si="11">SUM(B48:J48)</f>
        <v>14211455.420000002</v>
      </c>
    </row>
    <row r="49" spans="1:11" ht="17.25" customHeight="1">
      <c r="A49" s="35" t="s">
        <v>49</v>
      </c>
      <c r="B49" s="23">
        <f t="shared" ref="B49:H49" si="12">ROUND(B30*B7,2)</f>
        <v>1357625.77</v>
      </c>
      <c r="C49" s="23">
        <f t="shared" si="12"/>
        <v>2072337.32</v>
      </c>
      <c r="D49" s="23">
        <f t="shared" si="12"/>
        <v>2401149.83</v>
      </c>
      <c r="E49" s="23">
        <f t="shared" si="12"/>
        <v>1359754.24</v>
      </c>
      <c r="F49" s="23">
        <f t="shared" si="12"/>
        <v>1876924.03</v>
      </c>
      <c r="G49" s="23">
        <f t="shared" si="12"/>
        <v>2511709.96</v>
      </c>
      <c r="H49" s="23">
        <f t="shared" si="12"/>
        <v>1351491.56</v>
      </c>
      <c r="I49" s="23">
        <f>ROUND(I30*I7,2)</f>
        <v>520900.9</v>
      </c>
      <c r="J49" s="23">
        <f>ROUND(J30*J7,2)</f>
        <v>749375.1</v>
      </c>
      <c r="K49" s="23">
        <f t="shared" si="11"/>
        <v>14201268.709999999</v>
      </c>
    </row>
    <row r="50" spans="1:11" ht="17.25" customHeight="1">
      <c r="A50" s="35" t="s">
        <v>50</v>
      </c>
      <c r="B50" s="19">
        <v>0</v>
      </c>
      <c r="C50" s="23">
        <f>ROUND(C31*C7,2)</f>
        <v>4606.1499999999996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4606.1499999999996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5580.56</v>
      </c>
      <c r="I53" s="32">
        <f>+I35</f>
        <v>0</v>
      </c>
      <c r="J53" s="32">
        <f>+J35</f>
        <v>0</v>
      </c>
      <c r="K53" s="23">
        <f t="shared" si="11"/>
        <v>5580.56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-224222.32</v>
      </c>
      <c r="C60" s="36">
        <f t="shared" si="13"/>
        <v>-236078.91</v>
      </c>
      <c r="D60" s="36">
        <f t="shared" si="13"/>
        <v>-360802.70999999996</v>
      </c>
      <c r="E60" s="36">
        <f t="shared" si="13"/>
        <v>-285014.20999999996</v>
      </c>
      <c r="F60" s="36">
        <f t="shared" si="13"/>
        <v>-253871.56</v>
      </c>
      <c r="G60" s="36">
        <f t="shared" si="13"/>
        <v>-366758.78</v>
      </c>
      <c r="H60" s="36">
        <f t="shared" si="13"/>
        <v>-193305.36</v>
      </c>
      <c r="I60" s="36">
        <f t="shared" si="13"/>
        <v>-75926.09</v>
      </c>
      <c r="J60" s="36">
        <f t="shared" si="13"/>
        <v>-84232.88</v>
      </c>
      <c r="K60" s="36">
        <f>SUM(B60:J60)</f>
        <v>-2080212.8200000003</v>
      </c>
    </row>
    <row r="61" spans="1:11" ht="18.75" customHeight="1">
      <c r="A61" s="16" t="s">
        <v>83</v>
      </c>
      <c r="B61" s="36">
        <f t="shared" ref="B61:J61" si="14">B62+B63+B64+B65+B66+B67</f>
        <v>-202665.47</v>
      </c>
      <c r="C61" s="36">
        <f t="shared" si="14"/>
        <v>-214789.85</v>
      </c>
      <c r="D61" s="36">
        <f t="shared" si="14"/>
        <v>-210040.64</v>
      </c>
      <c r="E61" s="36">
        <f t="shared" si="14"/>
        <v>-189483.47</v>
      </c>
      <c r="F61" s="36">
        <f t="shared" si="14"/>
        <v>-224090</v>
      </c>
      <c r="G61" s="36">
        <f t="shared" si="14"/>
        <v>-229135.41</v>
      </c>
      <c r="H61" s="36">
        <f t="shared" si="14"/>
        <v>-176580</v>
      </c>
      <c r="I61" s="36">
        <f t="shared" si="14"/>
        <v>-32655</v>
      </c>
      <c r="J61" s="36">
        <f t="shared" si="14"/>
        <v>-59559</v>
      </c>
      <c r="K61" s="36">
        <f t="shared" ref="K61:K92" si="15">SUM(B61:J61)</f>
        <v>-1538998.8399999999</v>
      </c>
    </row>
    <row r="62" spans="1:11" ht="18.75" customHeight="1">
      <c r="A62" s="12" t="s">
        <v>84</v>
      </c>
      <c r="B62" s="36">
        <f>-ROUND(B9*$D$3,2)</f>
        <v>-149946</v>
      </c>
      <c r="C62" s="36">
        <f t="shared" ref="C62:J62" si="16">-ROUND(C9*$D$3,2)</f>
        <v>-210930</v>
      </c>
      <c r="D62" s="36">
        <f t="shared" si="16"/>
        <v>-184014</v>
      </c>
      <c r="E62" s="36">
        <f t="shared" si="16"/>
        <v>-130788</v>
      </c>
      <c r="F62" s="36">
        <f t="shared" si="16"/>
        <v>-157275</v>
      </c>
      <c r="G62" s="36">
        <f t="shared" si="16"/>
        <v>-186051</v>
      </c>
      <c r="H62" s="36">
        <f t="shared" si="16"/>
        <v>-176580</v>
      </c>
      <c r="I62" s="36">
        <f t="shared" si="16"/>
        <v>-32655</v>
      </c>
      <c r="J62" s="36">
        <f t="shared" si="16"/>
        <v>-59559</v>
      </c>
      <c r="K62" s="36">
        <f t="shared" si="15"/>
        <v>-1287798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-52719.47</v>
      </c>
      <c r="C66" s="48">
        <v>-3859.85</v>
      </c>
      <c r="D66" s="48">
        <v>-26026.639999999999</v>
      </c>
      <c r="E66" s="48">
        <v>-58695.47</v>
      </c>
      <c r="F66" s="48">
        <v>-66815</v>
      </c>
      <c r="G66" s="48">
        <v>-43084.41</v>
      </c>
      <c r="H66" s="19">
        <v>0</v>
      </c>
      <c r="I66" s="19">
        <v>0</v>
      </c>
      <c r="J66" s="19">
        <v>0</v>
      </c>
      <c r="K66" s="36">
        <f t="shared" si="15"/>
        <v>-251200.84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-21556.85</v>
      </c>
      <c r="C68" s="36">
        <f t="shared" si="17"/>
        <v>-21289.06</v>
      </c>
      <c r="D68" s="36">
        <f>SUM(D69:D92)-D70</f>
        <v>-127837.07999999999</v>
      </c>
      <c r="E68" s="36">
        <f t="shared" si="17"/>
        <v>-95530.739999999991</v>
      </c>
      <c r="F68" s="36">
        <f t="shared" si="17"/>
        <v>-29781.56</v>
      </c>
      <c r="G68" s="36">
        <f t="shared" si="17"/>
        <v>-137623.37</v>
      </c>
      <c r="H68" s="36">
        <f t="shared" si="17"/>
        <v>-16725.36</v>
      </c>
      <c r="I68" s="36">
        <f t="shared" si="17"/>
        <v>-43271.090000000004</v>
      </c>
      <c r="J68" s="36">
        <f t="shared" si="17"/>
        <v>-24673.88</v>
      </c>
      <c r="K68" s="36">
        <f t="shared" si="15"/>
        <v>-518288.99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36">
        <v>-7380</v>
      </c>
      <c r="C75" s="36">
        <v>-513.42999999999995</v>
      </c>
      <c r="D75" s="36">
        <v>-107314.01</v>
      </c>
      <c r="E75" s="36">
        <v>-69521.7</v>
      </c>
      <c r="F75" s="36">
        <v>-10652.27</v>
      </c>
      <c r="G75" s="36">
        <v>-109028.98</v>
      </c>
      <c r="H75" s="36">
        <v>-2736</v>
      </c>
      <c r="I75" s="19">
        <v>0</v>
      </c>
      <c r="J75" s="36">
        <v>-900</v>
      </c>
      <c r="K75" s="49">
        <f t="shared" si="15"/>
        <v>-308046.39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-11453</v>
      </c>
      <c r="F92" s="19">
        <v>0</v>
      </c>
      <c r="G92" s="19">
        <v>0</v>
      </c>
      <c r="H92" s="19">
        <v>0</v>
      </c>
      <c r="I92" s="49">
        <v>-6563.35</v>
      </c>
      <c r="J92" s="49">
        <v>-13635.19</v>
      </c>
      <c r="K92" s="49">
        <f t="shared" si="15"/>
        <v>-31651.54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49">
        <v>-22924.99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ref="K95" si="18">SUM(B95:J95)</f>
        <v>-22924.99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5:K101" si="19">SUM(B96:J96)</f>
        <v>0</v>
      </c>
      <c r="L96" s="55"/>
    </row>
    <row r="97" spans="1:13" ht="18.75" customHeight="1">
      <c r="A97" s="16" t="s">
        <v>92</v>
      </c>
      <c r="B97" s="24">
        <f t="shared" ref="B97:H97" si="20">+B98+B99</f>
        <v>1149417.8399999999</v>
      </c>
      <c r="C97" s="24">
        <f t="shared" si="20"/>
        <v>1862235.8599999999</v>
      </c>
      <c r="D97" s="24">
        <f t="shared" si="20"/>
        <v>2063272.1099999999</v>
      </c>
      <c r="E97" s="24">
        <f t="shared" si="20"/>
        <v>1094865.3900000001</v>
      </c>
      <c r="F97" s="24">
        <f t="shared" si="20"/>
        <v>1642624.4</v>
      </c>
      <c r="G97" s="24">
        <f t="shared" si="20"/>
        <v>2171610.13</v>
      </c>
      <c r="H97" s="24">
        <f t="shared" si="20"/>
        <v>1180271.1599999999</v>
      </c>
      <c r="I97" s="24">
        <f>+I98+I99</f>
        <v>444974.81</v>
      </c>
      <c r="J97" s="24">
        <f>+J98+J99</f>
        <v>677509.48</v>
      </c>
      <c r="K97" s="49">
        <f t="shared" si="19"/>
        <v>12286781.180000002</v>
      </c>
      <c r="L97" s="55"/>
    </row>
    <row r="98" spans="1:13" ht="18.75" customHeight="1">
      <c r="A98" s="16" t="s">
        <v>91</v>
      </c>
      <c r="B98" s="24">
        <f t="shared" ref="B98:J98" si="21">+B48+B61+B68+B94</f>
        <v>1133403.45</v>
      </c>
      <c r="C98" s="24">
        <f t="shared" si="21"/>
        <v>1840864.5599999998</v>
      </c>
      <c r="D98" s="24">
        <f t="shared" si="21"/>
        <v>2063272.1099999999</v>
      </c>
      <c r="E98" s="24">
        <f t="shared" si="21"/>
        <v>1074740.03</v>
      </c>
      <c r="F98" s="24">
        <f t="shared" si="21"/>
        <v>1623052.47</v>
      </c>
      <c r="G98" s="24">
        <f t="shared" si="21"/>
        <v>2144951.1799999997</v>
      </c>
      <c r="H98" s="24">
        <f t="shared" si="21"/>
        <v>1163766.76</v>
      </c>
      <c r="I98" s="24">
        <f t="shared" si="21"/>
        <v>444974.81</v>
      </c>
      <c r="J98" s="24">
        <f t="shared" si="21"/>
        <v>665142.22</v>
      </c>
      <c r="K98" s="49">
        <f t="shared" si="19"/>
        <v>12154167.59</v>
      </c>
      <c r="L98" s="55"/>
    </row>
    <row r="99" spans="1:13" ht="18" customHeight="1">
      <c r="A99" s="16" t="s">
        <v>95</v>
      </c>
      <c r="B99" s="24">
        <f t="shared" ref="B99:J99" si="22">IF(+B56+B95+B100&lt;0,0,(B56+B95+B100))</f>
        <v>16014.39</v>
      </c>
      <c r="C99" s="24">
        <f t="shared" si="22"/>
        <v>21371.3</v>
      </c>
      <c r="D99" s="24">
        <v>0</v>
      </c>
      <c r="E99" s="24">
        <f t="shared" si="22"/>
        <v>20125.36</v>
      </c>
      <c r="F99" s="24">
        <f t="shared" si="22"/>
        <v>19571.93</v>
      </c>
      <c r="G99" s="24">
        <f t="shared" si="22"/>
        <v>26658.95</v>
      </c>
      <c r="H99" s="24">
        <f t="shared" si="22"/>
        <v>16504.400000000001</v>
      </c>
      <c r="I99" s="19">
        <f t="shared" si="22"/>
        <v>0</v>
      </c>
      <c r="J99" s="24">
        <f t="shared" si="22"/>
        <v>12367.26</v>
      </c>
      <c r="K99" s="49">
        <f t="shared" si="19"/>
        <v>132613.59000000003</v>
      </c>
      <c r="M99" s="55"/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3" ht="18.75" customHeight="1">
      <c r="A101" s="16" t="s">
        <v>94</v>
      </c>
      <c r="B101" s="19">
        <v>0</v>
      </c>
      <c r="C101" s="19">
        <v>0</v>
      </c>
      <c r="D101" s="36">
        <f>IF(+D95+D56+D100+D70&gt;0,0,(D95+D56+D100+D70))</f>
        <v>-1397.5800000000031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>
        <f t="shared" si="19"/>
        <v>-1397.5800000000031</v>
      </c>
      <c r="M101" s="55"/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  <c r="M102" s="6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M103" s="55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12286781.200000001</v>
      </c>
    </row>
    <row r="106" spans="1:13" ht="18.75" customHeight="1">
      <c r="A106" s="26" t="s">
        <v>79</v>
      </c>
      <c r="B106" s="27">
        <v>139817.25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139817.25</v>
      </c>
    </row>
    <row r="107" spans="1:13" ht="18.75" customHeight="1">
      <c r="A107" s="26" t="s">
        <v>80</v>
      </c>
      <c r="B107" s="27">
        <v>1009600.59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3">SUM(B107:J107)</f>
        <v>1009600.59</v>
      </c>
    </row>
    <row r="108" spans="1:13" ht="18.75" customHeight="1">
      <c r="A108" s="26" t="s">
        <v>81</v>
      </c>
      <c r="B108" s="41">
        <v>0</v>
      </c>
      <c r="C108" s="27">
        <f>+C97</f>
        <v>1862235.8599999999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1862235.8599999999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2063272.1099999999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2063272.1099999999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1094865.3900000001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1094865.3900000001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195069.55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195069.55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273647.52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273647.52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414857.04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414857.04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759050.3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759050.3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597892.22</v>
      </c>
      <c r="H115" s="41">
        <v>0</v>
      </c>
      <c r="I115" s="41">
        <v>0</v>
      </c>
      <c r="J115" s="41">
        <v>0</v>
      </c>
      <c r="K115" s="42">
        <f t="shared" si="23"/>
        <v>597892.22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51214.83</v>
      </c>
      <c r="H116" s="41">
        <v>0</v>
      </c>
      <c r="I116" s="41">
        <v>0</v>
      </c>
      <c r="J116" s="41">
        <v>0</v>
      </c>
      <c r="K116" s="42">
        <f t="shared" si="23"/>
        <v>51214.83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366222.42</v>
      </c>
      <c r="H117" s="41">
        <v>0</v>
      </c>
      <c r="I117" s="41">
        <v>0</v>
      </c>
      <c r="J117" s="41">
        <v>0</v>
      </c>
      <c r="K117" s="42">
        <f t="shared" si="23"/>
        <v>366222.42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333897.05</v>
      </c>
      <c r="H118" s="41">
        <v>0</v>
      </c>
      <c r="I118" s="41">
        <v>0</v>
      </c>
      <c r="J118" s="41">
        <v>0</v>
      </c>
      <c r="K118" s="42">
        <f t="shared" si="23"/>
        <v>333897.05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822383.62</v>
      </c>
      <c r="H119" s="41">
        <v>0</v>
      </c>
      <c r="I119" s="41">
        <v>0</v>
      </c>
      <c r="J119" s="41">
        <v>0</v>
      </c>
      <c r="K119" s="42">
        <f t="shared" si="23"/>
        <v>822383.62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409164.42</v>
      </c>
      <c r="I120" s="41">
        <v>0</v>
      </c>
      <c r="J120" s="41">
        <v>0</v>
      </c>
      <c r="K120" s="42">
        <f t="shared" si="23"/>
        <v>409164.42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771106.74</v>
      </c>
      <c r="I121" s="41">
        <v>0</v>
      </c>
      <c r="J121" s="41">
        <v>0</v>
      </c>
      <c r="K121" s="42">
        <f t="shared" si="23"/>
        <v>771106.74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444974.81</v>
      </c>
      <c r="J122" s="41">
        <v>0</v>
      </c>
      <c r="K122" s="42">
        <f t="shared" si="23"/>
        <v>444974.81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677509.48</v>
      </c>
      <c r="K123" s="45">
        <f t="shared" si="23"/>
        <v>677509.48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2014-05-22T18:57:28Z</dcterms:modified>
</cp:coreProperties>
</file>