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<sst xmlns="http://schemas.openxmlformats.org/spreadsheetml/2006/main" count="98" uniqueCount="98">
  <si>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</si>
  <si>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</si>
  <si>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</si>
  <si>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</si>
  <si>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</si>
  <si>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</si>
  <si>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</si>
  <si>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</si>
  <si>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</si>
  <si>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</si>
  <si>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</si>
  <si>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</si>
  <si>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</si>
  <si>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</si>
  <si>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</si>
  <si>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</si>
  <si>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</si>
  <si>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</si>
  <si>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</si>
  <si>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</si>
  <si>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</si>
  <si>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</si>
  <si>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</si>
  <si>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</si>
  <si>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</si>
  <si>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</si>
  <si>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</si>
  <si>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</si>
  <si>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</si>
  <si>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</si>
  <si>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</si>
  <si>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</si>
  <si>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</si>
  <si>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</si>
  <si>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</si>
  <si>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</si>
  <si>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</si>
  <si>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</si>
  <si>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</si>
  <si>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</si>
  <si>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</si>
  <si>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</si>
  <si>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</si>
  <si>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</si>
  <si>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</si>
  <si>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</si>
  <si>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</si>
  <si>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</si>
  <si>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</si>
  <si>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</si>
  <si>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</si>
  <si>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</si>
  <si>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</si>
  <si>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</si>
  <si>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</si>
  <si>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</si>
  <si>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</si>
  <si>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</si>
  <si>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</si>
  <si>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</si>
  <si>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</si>
  <si>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</si>
  <si>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</si>
  <si>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</si>
  <si>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</si>
  <si>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</si>
  <si>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</si>
  <si>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</si>
  <si>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</si>
  <si>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</si>
  <si>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</si>
  <si>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</si>
  <si>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</si>
  <si>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</si>
  <si>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</si>
  <si>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</si>
  <si>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</si>
  <si>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</si>
  <si>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</si>
  <si>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</si>
  <si>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</si>
  <si>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</si>
  <si>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</si>
  <si>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</si>
  <si>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</si>
  <si>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</si>
  <si>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</si>
  <si>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</si>
  <si>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</si>
  <si>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</si>
  <si>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</si>
  <si>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</si>
  <si>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</si>
  <si>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</si>
  <si>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24/06/14 - VENCIMENTO 01/07/14</t>
  </si>
  <si>
    <t>7.3. Revisão de Remuneração pelo Transporte Coletivo (1)</t>
  </si>
  <si>
    <t>10. Tarifa de Remuneração Líquida Por Passageiro (2)</t>
  </si>
  <si>
    <t>Notas: (1) Revisões de passageiros, processada pelo sistema de bilhetagem eletrônica, e de fatores de integração e de gratuidade, mês de maio/2014, todas as áreas. Total de 713.892 passageiros.
  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</si>
</sst>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4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735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735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7359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3" sqref="A93:J93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482483</v>
      </c>
      <c r="C7" s="10">
        <f aca="true" t="shared" si="0" ref="C7:I7">C8+C20+C24</f>
        <v>367964</v>
      </c>
      <c r="D7" s="10">
        <f t="shared" si="0"/>
        <v>551367</v>
      </c>
      <c r="E7" s="10">
        <f t="shared" si="0"/>
        <v>707934</v>
      </c>
      <c r="F7" s="10">
        <f t="shared" si="0"/>
        <v>437033</v>
      </c>
      <c r="G7" s="10">
        <f t="shared" si="0"/>
        <v>693679</v>
      </c>
      <c r="H7" s="10">
        <f t="shared" si="0"/>
        <v>361571</v>
      </c>
      <c r="I7" s="10">
        <f t="shared" si="0"/>
        <v>253128</v>
      </c>
      <c r="J7" s="10">
        <f>+J8+J20+J24</f>
        <v>3855159</v>
      </c>
      <c r="L7" s="42"/>
    </row>
    <row r="8" spans="1:10" ht="15.75">
      <c r="A8" s="11" t="s">
        <v>93</v>
      </c>
      <c r="B8" s="12">
        <f>+B9+B12+B16</f>
        <v>266010</v>
      </c>
      <c r="C8" s="12">
        <f aca="true" t="shared" si="1" ref="C8:I8">+C9+C12+C16</f>
        <v>215224</v>
      </c>
      <c r="D8" s="12">
        <f t="shared" si="1"/>
        <v>346308</v>
      </c>
      <c r="E8" s="12">
        <f t="shared" si="1"/>
        <v>411194</v>
      </c>
      <c r="F8" s="12">
        <f t="shared" si="1"/>
        <v>246994</v>
      </c>
      <c r="G8" s="12">
        <f t="shared" si="1"/>
        <v>398760</v>
      </c>
      <c r="H8" s="12">
        <f t="shared" si="1"/>
        <v>191995</v>
      </c>
      <c r="I8" s="12">
        <f t="shared" si="1"/>
        <v>152845</v>
      </c>
      <c r="J8" s="12">
        <f>SUM(B8:I8)</f>
        <v>2229330</v>
      </c>
    </row>
    <row r="9" spans="1:10" ht="15.75">
      <c r="A9" s="13" t="s">
        <v>22</v>
      </c>
      <c r="B9" s="14">
        <v>32128</v>
      </c>
      <c r="C9" s="14">
        <v>31816</v>
      </c>
      <c r="D9" s="14">
        <v>35456</v>
      </c>
      <c r="E9" s="14">
        <v>42285</v>
      </c>
      <c r="F9" s="14">
        <v>35645</v>
      </c>
      <c r="G9" s="14">
        <v>42745</v>
      </c>
      <c r="H9" s="14">
        <v>19179</v>
      </c>
      <c r="I9" s="14">
        <v>22568</v>
      </c>
      <c r="J9" s="12">
        <f aca="true" t="shared" si="2" ref="J9:J19">SUM(B9:I9)</f>
        <v>261822</v>
      </c>
    </row>
    <row r="10" spans="1:10" ht="15.75">
      <c r="A10" s="15" t="s">
        <v>23</v>
      </c>
      <c r="B10" s="14">
        <f>+B9-B11</f>
        <v>32128</v>
      </c>
      <c r="C10" s="14">
        <f aca="true" t="shared" si="3" ref="C10:I10">+C9-C11</f>
        <v>31816</v>
      </c>
      <c r="D10" s="14">
        <f t="shared" si="3"/>
        <v>35456</v>
      </c>
      <c r="E10" s="14">
        <f t="shared" si="3"/>
        <v>42285</v>
      </c>
      <c r="F10" s="14">
        <f t="shared" si="3"/>
        <v>35645</v>
      </c>
      <c r="G10" s="14">
        <f t="shared" si="3"/>
        <v>42745</v>
      </c>
      <c r="H10" s="14">
        <f t="shared" si="3"/>
        <v>19179</v>
      </c>
      <c r="I10" s="14">
        <f t="shared" si="3"/>
        <v>22568</v>
      </c>
      <c r="J10" s="12">
        <f t="shared" si="2"/>
        <v>261822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88</v>
      </c>
      <c r="B12" s="14">
        <f>B13+B14+B15</f>
        <v>227950</v>
      </c>
      <c r="C12" s="14">
        <f aca="true" t="shared" si="4" ref="C12:I12">C13+C14+C15</f>
        <v>178682</v>
      </c>
      <c r="D12" s="14">
        <f t="shared" si="4"/>
        <v>304677</v>
      </c>
      <c r="E12" s="14">
        <f t="shared" si="4"/>
        <v>359692</v>
      </c>
      <c r="F12" s="14">
        <f t="shared" si="4"/>
        <v>205919</v>
      </c>
      <c r="G12" s="14">
        <f t="shared" si="4"/>
        <v>348493</v>
      </c>
      <c r="H12" s="14">
        <f t="shared" si="4"/>
        <v>168807</v>
      </c>
      <c r="I12" s="14">
        <f t="shared" si="4"/>
        <v>127914</v>
      </c>
      <c r="J12" s="12">
        <f t="shared" si="2"/>
        <v>1922134</v>
      </c>
    </row>
    <row r="13" spans="1:10" ht="15.75">
      <c r="A13" s="15" t="s">
        <v>25</v>
      </c>
      <c r="B13" s="14">
        <v>105579</v>
      </c>
      <c r="C13" s="14">
        <v>84584</v>
      </c>
      <c r="D13" s="14">
        <v>141525</v>
      </c>
      <c r="E13" s="14">
        <v>168992</v>
      </c>
      <c r="F13" s="14">
        <v>100878</v>
      </c>
      <c r="G13" s="14">
        <v>167438</v>
      </c>
      <c r="H13" s="14">
        <v>80261</v>
      </c>
      <c r="I13" s="14">
        <v>60340</v>
      </c>
      <c r="J13" s="12">
        <f t="shared" si="2"/>
        <v>909597</v>
      </c>
    </row>
    <row r="14" spans="1:10" ht="15.75">
      <c r="A14" s="15" t="s">
        <v>26</v>
      </c>
      <c r="B14" s="14">
        <v>101876</v>
      </c>
      <c r="C14" s="14">
        <v>76533</v>
      </c>
      <c r="D14" s="14">
        <v>136348</v>
      </c>
      <c r="E14" s="14">
        <v>155981</v>
      </c>
      <c r="F14" s="14">
        <v>86366</v>
      </c>
      <c r="G14" s="14">
        <v>152197</v>
      </c>
      <c r="H14" s="14">
        <v>74790</v>
      </c>
      <c r="I14" s="14">
        <v>58202</v>
      </c>
      <c r="J14" s="12">
        <f t="shared" si="2"/>
        <v>842293</v>
      </c>
    </row>
    <row r="15" spans="1:10" ht="15.75">
      <c r="A15" s="15" t="s">
        <v>27</v>
      </c>
      <c r="B15" s="14">
        <v>20495</v>
      </c>
      <c r="C15" s="14">
        <v>17565</v>
      </c>
      <c r="D15" s="14">
        <v>26804</v>
      </c>
      <c r="E15" s="14">
        <v>34719</v>
      </c>
      <c r="F15" s="14">
        <v>18675</v>
      </c>
      <c r="G15" s="14">
        <v>28858</v>
      </c>
      <c r="H15" s="14">
        <v>13756</v>
      </c>
      <c r="I15" s="14">
        <v>9372</v>
      </c>
      <c r="J15" s="12">
        <f t="shared" si="2"/>
        <v>170244</v>
      </c>
    </row>
    <row r="16" spans="1:10" ht="15.75">
      <c r="A16" s="16" t="s">
        <v>92</v>
      </c>
      <c r="B16" s="14">
        <f>B17+B18+B19</f>
        <v>5932</v>
      </c>
      <c r="C16" s="14">
        <f aca="true" t="shared" si="5" ref="C16:I16">C17+C18+C19</f>
        <v>4726</v>
      </c>
      <c r="D16" s="14">
        <f t="shared" si="5"/>
        <v>6175</v>
      </c>
      <c r="E16" s="14">
        <f t="shared" si="5"/>
        <v>9217</v>
      </c>
      <c r="F16" s="14">
        <f t="shared" si="5"/>
        <v>5430</v>
      </c>
      <c r="G16" s="14">
        <f t="shared" si="5"/>
        <v>7522</v>
      </c>
      <c r="H16" s="14">
        <f t="shared" si="5"/>
        <v>4009</v>
      </c>
      <c r="I16" s="14">
        <f t="shared" si="5"/>
        <v>2363</v>
      </c>
      <c r="J16" s="12">
        <f t="shared" si="2"/>
        <v>45374</v>
      </c>
    </row>
    <row r="17" spans="1:10" ht="15.75">
      <c r="A17" s="15" t="s">
        <v>89</v>
      </c>
      <c r="B17" s="14">
        <v>2372</v>
      </c>
      <c r="C17" s="14">
        <v>1972</v>
      </c>
      <c r="D17" s="14">
        <v>2471</v>
      </c>
      <c r="E17" s="14">
        <v>3656</v>
      </c>
      <c r="F17" s="14">
        <v>2398</v>
      </c>
      <c r="G17" s="14">
        <v>3328</v>
      </c>
      <c r="H17" s="14">
        <v>1918</v>
      </c>
      <c r="I17" s="14">
        <v>1106</v>
      </c>
      <c r="J17" s="12">
        <f t="shared" si="2"/>
        <v>19221</v>
      </c>
    </row>
    <row r="18" spans="1:10" ht="15.75">
      <c r="A18" s="15" t="s">
        <v>90</v>
      </c>
      <c r="B18" s="14">
        <v>141</v>
      </c>
      <c r="C18" s="14">
        <v>132</v>
      </c>
      <c r="D18" s="14">
        <v>224</v>
      </c>
      <c r="E18" s="14">
        <v>269</v>
      </c>
      <c r="F18" s="14">
        <v>183</v>
      </c>
      <c r="G18" s="14">
        <v>268</v>
      </c>
      <c r="H18" s="14">
        <v>134</v>
      </c>
      <c r="I18" s="14">
        <v>95</v>
      </c>
      <c r="J18" s="12">
        <f t="shared" si="2"/>
        <v>1446</v>
      </c>
    </row>
    <row r="19" spans="1:10" ht="15.75">
      <c r="A19" s="15" t="s">
        <v>91</v>
      </c>
      <c r="B19" s="14">
        <v>3419</v>
      </c>
      <c r="C19" s="14">
        <v>2622</v>
      </c>
      <c r="D19" s="14">
        <v>3480</v>
      </c>
      <c r="E19" s="14">
        <v>5292</v>
      </c>
      <c r="F19" s="14">
        <v>2849</v>
      </c>
      <c r="G19" s="14">
        <v>3926</v>
      </c>
      <c r="H19" s="14">
        <v>1957</v>
      </c>
      <c r="I19" s="14">
        <v>1162</v>
      </c>
      <c r="J19" s="12">
        <f t="shared" si="2"/>
        <v>24707</v>
      </c>
    </row>
    <row r="20" spans="1:10" ht="15.75">
      <c r="A20" s="17" t="s">
        <v>28</v>
      </c>
      <c r="B20" s="18">
        <f>B21+B22+B23</f>
        <v>158777</v>
      </c>
      <c r="C20" s="18">
        <f aca="true" t="shared" si="6" ref="C20:I20">C21+C22+C23</f>
        <v>103676</v>
      </c>
      <c r="D20" s="18">
        <f t="shared" si="6"/>
        <v>130599</v>
      </c>
      <c r="E20" s="18">
        <f t="shared" si="6"/>
        <v>192997</v>
      </c>
      <c r="F20" s="18">
        <f t="shared" si="6"/>
        <v>131108</v>
      </c>
      <c r="G20" s="18">
        <f t="shared" si="6"/>
        <v>216818</v>
      </c>
      <c r="H20" s="18">
        <f t="shared" si="6"/>
        <v>134600</v>
      </c>
      <c r="I20" s="18">
        <f t="shared" si="6"/>
        <v>81950</v>
      </c>
      <c r="J20" s="12">
        <f aca="true" t="shared" si="7" ref="J20:J26">SUM(B20:I20)</f>
        <v>1150525</v>
      </c>
    </row>
    <row r="21" spans="1:10" ht="18.75" customHeight="1">
      <c r="A21" s="13" t="s">
        <v>29</v>
      </c>
      <c r="B21" s="14">
        <v>82207</v>
      </c>
      <c r="C21" s="14">
        <v>57571</v>
      </c>
      <c r="D21" s="14">
        <v>73805</v>
      </c>
      <c r="E21" s="14">
        <v>107721</v>
      </c>
      <c r="F21" s="14">
        <v>74504</v>
      </c>
      <c r="G21" s="14">
        <v>119701</v>
      </c>
      <c r="H21" s="14">
        <v>71734</v>
      </c>
      <c r="I21" s="14">
        <v>43465</v>
      </c>
      <c r="J21" s="12">
        <f t="shared" si="7"/>
        <v>630708</v>
      </c>
    </row>
    <row r="22" spans="1:10" ht="18.75" customHeight="1">
      <c r="A22" s="13" t="s">
        <v>30</v>
      </c>
      <c r="B22" s="14">
        <v>63295</v>
      </c>
      <c r="C22" s="14">
        <v>36866</v>
      </c>
      <c r="D22" s="14">
        <v>45872</v>
      </c>
      <c r="E22" s="14">
        <v>67908</v>
      </c>
      <c r="F22" s="14">
        <v>46471</v>
      </c>
      <c r="G22" s="14">
        <v>80652</v>
      </c>
      <c r="H22" s="14">
        <v>53111</v>
      </c>
      <c r="I22" s="14">
        <v>32994</v>
      </c>
      <c r="J22" s="12">
        <f t="shared" si="7"/>
        <v>427169</v>
      </c>
    </row>
    <row r="23" spans="1:10" ht="18.75" customHeight="1">
      <c r="A23" s="13" t="s">
        <v>31</v>
      </c>
      <c r="B23" s="14">
        <v>13275</v>
      </c>
      <c r="C23" s="14">
        <v>9239</v>
      </c>
      <c r="D23" s="14">
        <v>10922</v>
      </c>
      <c r="E23" s="14">
        <v>17368</v>
      </c>
      <c r="F23" s="14">
        <v>10133</v>
      </c>
      <c r="G23" s="14">
        <v>16465</v>
      </c>
      <c r="H23" s="14">
        <v>9755</v>
      </c>
      <c r="I23" s="14">
        <v>5491</v>
      </c>
      <c r="J23" s="12">
        <f t="shared" si="7"/>
        <v>92648</v>
      </c>
    </row>
    <row r="24" spans="1:10" ht="18.75" customHeight="1">
      <c r="A24" s="17" t="s">
        <v>32</v>
      </c>
      <c r="B24" s="14">
        <f>B25+B26</f>
        <v>57696</v>
      </c>
      <c r="C24" s="14">
        <f aca="true" t="shared" si="8" ref="C24:I24">C25+C26</f>
        <v>49064</v>
      </c>
      <c r="D24" s="14">
        <f t="shared" si="8"/>
        <v>74460</v>
      </c>
      <c r="E24" s="14">
        <f t="shared" si="8"/>
        <v>103743</v>
      </c>
      <c r="F24" s="14">
        <f t="shared" si="8"/>
        <v>58931</v>
      </c>
      <c r="G24" s="14">
        <f t="shared" si="8"/>
        <v>78101</v>
      </c>
      <c r="H24" s="14">
        <f t="shared" si="8"/>
        <v>34976</v>
      </c>
      <c r="I24" s="14">
        <f t="shared" si="8"/>
        <v>18333</v>
      </c>
      <c r="J24" s="12">
        <f t="shared" si="7"/>
        <v>475304</v>
      </c>
    </row>
    <row r="25" spans="1:10" ht="18.75" customHeight="1">
      <c r="A25" s="13" t="s">
        <v>33</v>
      </c>
      <c r="B25" s="14">
        <v>36925</v>
      </c>
      <c r="C25" s="14">
        <v>31401</v>
      </c>
      <c r="D25" s="14">
        <v>47654</v>
      </c>
      <c r="E25" s="14">
        <v>66396</v>
      </c>
      <c r="F25" s="14">
        <v>37716</v>
      </c>
      <c r="G25" s="14">
        <v>49985</v>
      </c>
      <c r="H25" s="14">
        <v>22385</v>
      </c>
      <c r="I25" s="14">
        <v>11733</v>
      </c>
      <c r="J25" s="12">
        <f t="shared" si="7"/>
        <v>304195</v>
      </c>
    </row>
    <row r="26" spans="1:10" ht="18.75" customHeight="1">
      <c r="A26" s="13" t="s">
        <v>34</v>
      </c>
      <c r="B26" s="14">
        <v>20771</v>
      </c>
      <c r="C26" s="14">
        <v>17663</v>
      </c>
      <c r="D26" s="14">
        <v>26806</v>
      </c>
      <c r="E26" s="14">
        <v>37347</v>
      </c>
      <c r="F26" s="14">
        <v>21215</v>
      </c>
      <c r="G26" s="14">
        <v>28116</v>
      </c>
      <c r="H26" s="14">
        <v>12591</v>
      </c>
      <c r="I26" s="14">
        <v>6600</v>
      </c>
      <c r="J26" s="12">
        <f t="shared" si="7"/>
        <v>171109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69</v>
      </c>
      <c r="B32" s="23">
        <f>(((+B$8+B$20)*B$29)+(B$24*B$30))/B$7</f>
        <v>0.9561991125075909</v>
      </c>
      <c r="C32" s="23">
        <f aca="true" t="shared" si="9" ref="C32:I32">(((+C$8+C$20)*C$29)+(C$24*C$30))/C$7</f>
        <v>0.9519518659434074</v>
      </c>
      <c r="D32" s="23">
        <f t="shared" si="9"/>
        <v>0.9675484060525928</v>
      </c>
      <c r="E32" s="23">
        <f t="shared" si="9"/>
        <v>0.9623003915619254</v>
      </c>
      <c r="F32" s="23">
        <f t="shared" si="9"/>
        <v>0.9603021135703712</v>
      </c>
      <c r="G32" s="23">
        <f t="shared" si="9"/>
        <v>0.9635435067228502</v>
      </c>
      <c r="H32" s="23">
        <f t="shared" si="9"/>
        <v>0.9067716904840266</v>
      </c>
      <c r="I32" s="23">
        <f t="shared" si="9"/>
        <v>0.9813709455295345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70</v>
      </c>
      <c r="B35" s="26">
        <f>B32*B34</f>
        <v>1.4958778916068753</v>
      </c>
      <c r="C35" s="26">
        <f aca="true" t="shared" si="10" ref="C35:I35">C32*C34</f>
        <v>1.4642923601941493</v>
      </c>
      <c r="D35" s="26">
        <f t="shared" si="10"/>
        <v>1.5035702230057293</v>
      </c>
      <c r="E35" s="26">
        <f t="shared" si="10"/>
        <v>1.4946449681739824</v>
      </c>
      <c r="F35" s="26">
        <f t="shared" si="10"/>
        <v>1.4515926748729733</v>
      </c>
      <c r="G35" s="26">
        <f t="shared" si="10"/>
        <v>1.5266383320516839</v>
      </c>
      <c r="H35" s="26">
        <f t="shared" si="10"/>
        <v>1.6463346812427988</v>
      </c>
      <c r="I35" s="26">
        <f t="shared" si="10"/>
        <v>1.8847229008894713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86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721735.65</v>
      </c>
      <c r="C41" s="29">
        <f aca="true" t="shared" si="13" ref="C41:I41">+C42+C43</f>
        <v>538806.87</v>
      </c>
      <c r="D41" s="29">
        <f t="shared" si="13"/>
        <v>829019</v>
      </c>
      <c r="E41" s="29">
        <f t="shared" si="13"/>
        <v>1058109.99</v>
      </c>
      <c r="F41" s="29">
        <f t="shared" si="13"/>
        <v>634393.9</v>
      </c>
      <c r="G41" s="29">
        <f t="shared" si="13"/>
        <v>1058996.95</v>
      </c>
      <c r="H41" s="29">
        <f t="shared" si="13"/>
        <v>595266.88</v>
      </c>
      <c r="I41" s="29">
        <f t="shared" si="13"/>
        <v>477076.14</v>
      </c>
      <c r="J41" s="29">
        <f t="shared" si="12"/>
        <v>5913405.379999999</v>
      </c>
      <c r="L41" s="43"/>
      <c r="M41" s="43"/>
    </row>
    <row r="42" spans="1:10" ht="15.75">
      <c r="A42" s="17" t="s">
        <v>71</v>
      </c>
      <c r="B42" s="30">
        <f>ROUND(+B7*B35,2)</f>
        <v>721735.65</v>
      </c>
      <c r="C42" s="30">
        <f aca="true" t="shared" si="14" ref="C42:I42">ROUND(+C7*C35,2)</f>
        <v>538806.87</v>
      </c>
      <c r="D42" s="30">
        <f t="shared" si="14"/>
        <v>829019</v>
      </c>
      <c r="E42" s="30">
        <f t="shared" si="14"/>
        <v>1058109.99</v>
      </c>
      <c r="F42" s="30">
        <f t="shared" si="14"/>
        <v>634393.9</v>
      </c>
      <c r="G42" s="30">
        <f t="shared" si="14"/>
        <v>1058996.95</v>
      </c>
      <c r="H42" s="30">
        <f t="shared" si="14"/>
        <v>595266.88</v>
      </c>
      <c r="I42" s="30">
        <f t="shared" si="14"/>
        <v>477076.14</v>
      </c>
      <c r="J42" s="30">
        <f>SUM(B42:I42)</f>
        <v>5913405.379999999</v>
      </c>
    </row>
    <row r="43" spans="1:10" ht="15.75">
      <c r="A43" s="17" t="s">
        <v>41</v>
      </c>
      <c r="B43" s="56">
        <f>+B37</f>
        <v>0</v>
      </c>
      <c r="C43" s="56">
        <f aca="true" t="shared" si="15" ref="C43:I43">+C37</f>
        <v>0</v>
      </c>
      <c r="D43" s="56">
        <f t="shared" si="15"/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6">
        <f t="shared" si="15"/>
        <v>0</v>
      </c>
      <c r="J43" s="56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87</v>
      </c>
      <c r="B45" s="31">
        <f aca="true" t="shared" si="16" ref="B45:J45">+B46+B49+B55</f>
        <v>-12198.940000000002</v>
      </c>
      <c r="C45" s="31">
        <f t="shared" si="16"/>
        <v>2286.029999999999</v>
      </c>
      <c r="D45" s="31">
        <f t="shared" si="16"/>
        <v>-69517.69</v>
      </c>
      <c r="E45" s="31">
        <f t="shared" si="16"/>
        <v>154241.01</v>
      </c>
      <c r="F45" s="31">
        <f t="shared" si="16"/>
        <v>-46840.06</v>
      </c>
      <c r="G45" s="31">
        <f t="shared" si="16"/>
        <v>27308.089999999997</v>
      </c>
      <c r="H45" s="31">
        <f t="shared" si="16"/>
        <v>67895.39</v>
      </c>
      <c r="I45" s="31">
        <f t="shared" si="16"/>
        <v>-34796.38</v>
      </c>
      <c r="J45" s="31">
        <f t="shared" si="16"/>
        <v>88377.45000000007</v>
      </c>
      <c r="L45" s="43"/>
    </row>
    <row r="46" spans="1:12" ht="15.75">
      <c r="A46" s="17" t="s">
        <v>42</v>
      </c>
      <c r="B46" s="32">
        <f>B47+B48</f>
        <v>-96384</v>
      </c>
      <c r="C46" s="32">
        <f aca="true" t="shared" si="17" ref="C46:I46">C47+C48</f>
        <v>-95448</v>
      </c>
      <c r="D46" s="32">
        <f t="shared" si="17"/>
        <v>-106368</v>
      </c>
      <c r="E46" s="32">
        <f t="shared" si="17"/>
        <v>-126855</v>
      </c>
      <c r="F46" s="32">
        <f t="shared" si="17"/>
        <v>-106935</v>
      </c>
      <c r="G46" s="32">
        <f t="shared" si="17"/>
        <v>-128235</v>
      </c>
      <c r="H46" s="32">
        <f t="shared" si="17"/>
        <v>-57537</v>
      </c>
      <c r="I46" s="32">
        <f t="shared" si="17"/>
        <v>-67704</v>
      </c>
      <c r="J46" s="31">
        <f t="shared" si="12"/>
        <v>-785466</v>
      </c>
      <c r="L46" s="43"/>
    </row>
    <row r="47" spans="1:12" ht="15.75">
      <c r="A47" s="13" t="s">
        <v>67</v>
      </c>
      <c r="B47" s="20">
        <f aca="true" t="shared" si="18" ref="B47:I47">ROUND(-B9*$D$3,2)</f>
        <v>-96384</v>
      </c>
      <c r="C47" s="20">
        <f t="shared" si="18"/>
        <v>-95448</v>
      </c>
      <c r="D47" s="20">
        <f t="shared" si="18"/>
        <v>-106368</v>
      </c>
      <c r="E47" s="20">
        <f t="shared" si="18"/>
        <v>-126855</v>
      </c>
      <c r="F47" s="20">
        <f t="shared" si="18"/>
        <v>-106935</v>
      </c>
      <c r="G47" s="20">
        <f t="shared" si="18"/>
        <v>-128235</v>
      </c>
      <c r="H47" s="20">
        <f t="shared" si="18"/>
        <v>-57537</v>
      </c>
      <c r="I47" s="20">
        <f t="shared" si="18"/>
        <v>-67704</v>
      </c>
      <c r="J47" s="56">
        <f t="shared" si="12"/>
        <v>-785466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6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49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2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  <c r="L53" s="67"/>
    </row>
    <row r="54" spans="1:12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  <c r="L54" s="67"/>
    </row>
    <row r="55" spans="1:12" ht="15.75">
      <c r="A55" s="17" t="s">
        <v>95</v>
      </c>
      <c r="B55" s="33">
        <v>84185.06</v>
      </c>
      <c r="C55" s="33">
        <v>97734.03</v>
      </c>
      <c r="D55" s="33">
        <v>36850.31</v>
      </c>
      <c r="E55" s="33">
        <v>281096.01</v>
      </c>
      <c r="F55" s="33">
        <v>60094.94</v>
      </c>
      <c r="G55" s="33">
        <v>155543.09</v>
      </c>
      <c r="H55" s="33">
        <v>125432.39</v>
      </c>
      <c r="I55" s="33">
        <v>32907.62</v>
      </c>
      <c r="J55" s="27">
        <f t="shared" si="12"/>
        <v>873843.4500000001</v>
      </c>
      <c r="L55" s="67"/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709536.71</v>
      </c>
      <c r="C57" s="35">
        <f t="shared" si="21"/>
        <v>541092.9</v>
      </c>
      <c r="D57" s="35">
        <f t="shared" si="21"/>
        <v>759501.31</v>
      </c>
      <c r="E57" s="35">
        <f t="shared" si="21"/>
        <v>1212351</v>
      </c>
      <c r="F57" s="35">
        <f t="shared" si="21"/>
        <v>587553.8400000001</v>
      </c>
      <c r="G57" s="35">
        <f t="shared" si="21"/>
        <v>1086305.04</v>
      </c>
      <c r="H57" s="35">
        <f t="shared" si="21"/>
        <v>663162.27</v>
      </c>
      <c r="I57" s="35">
        <f t="shared" si="21"/>
        <v>442279.76</v>
      </c>
      <c r="J57" s="35">
        <f>SUM(B57:I57)</f>
        <v>6001782.83</v>
      </c>
      <c r="L57" s="43"/>
    </row>
    <row r="58" spans="1:12" ht="15.75">
      <c r="A58" s="41"/>
      <c r="B58" s="58"/>
      <c r="C58" s="58"/>
      <c r="D58" s="58"/>
      <c r="E58" s="58"/>
      <c r="F58" s="58"/>
      <c r="G58" s="58"/>
      <c r="H58" s="58"/>
      <c r="I58" s="58"/>
      <c r="J58" s="59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6001782.859999999</v>
      </c>
      <c r="L60" s="43"/>
    </row>
    <row r="61" spans="1:10" ht="17.25" customHeight="1">
      <c r="A61" s="17" t="s">
        <v>46</v>
      </c>
      <c r="B61" s="45">
        <v>108479.65</v>
      </c>
      <c r="C61" s="45">
        <v>95982.34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204461.99</v>
      </c>
    </row>
    <row r="62" spans="1:10" ht="17.25" customHeight="1">
      <c r="A62" s="17" t="s">
        <v>52</v>
      </c>
      <c r="B62" s="45">
        <v>396354.06</v>
      </c>
      <c r="C62" s="45">
        <v>334220.85</v>
      </c>
      <c r="D62" s="44">
        <v>0</v>
      </c>
      <c r="E62" s="45">
        <v>417893.47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1148468.38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148126.5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148126.5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216441.33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216441.33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43110.82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43110.82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47133.27</v>
      </c>
      <c r="E66" s="44">
        <v>0</v>
      </c>
      <c r="F66" s="45">
        <v>102172.81</v>
      </c>
      <c r="G66" s="44">
        <v>0</v>
      </c>
      <c r="H66" s="44">
        <v>0</v>
      </c>
      <c r="I66" s="44">
        <v>0</v>
      </c>
      <c r="J66" s="35">
        <f t="shared" si="22"/>
        <v>149306.08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193374.15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193374.15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127958.9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127958.9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19880.27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19880.27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329011.65</v>
      </c>
      <c r="G70" s="44">
        <v>0</v>
      </c>
      <c r="H70" s="44">
        <v>0</v>
      </c>
      <c r="I70" s="44">
        <v>0</v>
      </c>
      <c r="J70" s="35">
        <f t="shared" si="22"/>
        <v>329011.65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379568.12</v>
      </c>
      <c r="H71" s="45">
        <v>415846.76</v>
      </c>
      <c r="I71" s="44">
        <v>0</v>
      </c>
      <c r="J71" s="32">
        <f t="shared" si="22"/>
        <v>795414.88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374253.12</v>
      </c>
      <c r="H72" s="44">
        <v>0</v>
      </c>
      <c r="I72" s="44">
        <v>0</v>
      </c>
      <c r="J72" s="35">
        <f t="shared" si="22"/>
        <v>374253.12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87799.75</v>
      </c>
      <c r="J73" s="32">
        <f t="shared" si="22"/>
        <v>87799.75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198411.78</v>
      </c>
      <c r="J74" s="35">
        <f t="shared" si="22"/>
        <v>198411.78</v>
      </c>
    </row>
    <row r="75" spans="1:10" ht="17.25" customHeight="1">
      <c r="A75" s="41" t="s">
        <v>65</v>
      </c>
      <c r="B75" s="39">
        <v>204703.01</v>
      </c>
      <c r="C75" s="39">
        <v>110889.72</v>
      </c>
      <c r="D75" s="39">
        <v>304689.39</v>
      </c>
      <c r="E75" s="39">
        <v>453244.21</v>
      </c>
      <c r="F75" s="39">
        <v>156369.38</v>
      </c>
      <c r="G75" s="39">
        <v>332483.81</v>
      </c>
      <c r="H75" s="39">
        <v>247315.51</v>
      </c>
      <c r="I75" s="39">
        <v>156068.23</v>
      </c>
      <c r="J75" s="39">
        <f>SUM(B75:I75)</f>
        <v>1965763.26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96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72</v>
      </c>
      <c r="B79" s="54">
        <v>1.5880540977895647</v>
      </c>
      <c r="C79" s="54">
        <v>1.553019190966917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5"/>
    </row>
    <row r="80" spans="1:10" ht="15.75">
      <c r="A80" s="17" t="s">
        <v>73</v>
      </c>
      <c r="B80" s="54">
        <v>1.4750327576392137</v>
      </c>
      <c r="C80" s="54">
        <v>1.4345914662236425</v>
      </c>
      <c r="D80" s="54"/>
      <c r="E80" s="54">
        <v>1.5261833791095833</v>
      </c>
      <c r="F80" s="54">
        <v>0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74</v>
      </c>
      <c r="B81" s="54">
        <v>0</v>
      </c>
      <c r="C81" s="54">
        <v>0</v>
      </c>
      <c r="D81" s="24">
        <v>1.4076284612505332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32"/>
    </row>
    <row r="82" spans="1:10" ht="15.75">
      <c r="A82" s="17" t="s">
        <v>75</v>
      </c>
      <c r="B82" s="54">
        <v>0</v>
      </c>
      <c r="C82" s="54">
        <v>0</v>
      </c>
      <c r="D82" s="54">
        <v>1.4820623253694845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76</v>
      </c>
      <c r="B83" s="54">
        <v>0</v>
      </c>
      <c r="C83" s="54">
        <v>0</v>
      </c>
      <c r="D83" s="54">
        <v>1.7962091616498477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77</v>
      </c>
      <c r="B84" s="54">
        <v>0</v>
      </c>
      <c r="C84" s="54">
        <v>0</v>
      </c>
      <c r="D84" s="54">
        <v>1.6753905222177474</v>
      </c>
      <c r="E84" s="54">
        <v>0</v>
      </c>
      <c r="F84" s="54">
        <v>1.4951451478075841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78</v>
      </c>
      <c r="B85" s="54">
        <v>0</v>
      </c>
      <c r="C85" s="54">
        <v>0</v>
      </c>
      <c r="D85" s="54">
        <v>0</v>
      </c>
      <c r="E85" s="54">
        <v>1.4723398965791568</v>
      </c>
      <c r="F85" s="54"/>
      <c r="G85" s="54">
        <v>0</v>
      </c>
      <c r="H85" s="54">
        <v>0</v>
      </c>
      <c r="I85" s="54">
        <v>0</v>
      </c>
      <c r="J85" s="35"/>
    </row>
    <row r="86" spans="1:10" ht="15.75">
      <c r="A86" s="17" t="s">
        <v>79</v>
      </c>
      <c r="B86" s="54">
        <v>0</v>
      </c>
      <c r="C86" s="54">
        <v>0</v>
      </c>
      <c r="D86" s="54">
        <v>0</v>
      </c>
      <c r="E86" s="54">
        <v>1.470446588149031</v>
      </c>
      <c r="F86" s="54">
        <v>0</v>
      </c>
      <c r="G86" s="54">
        <v>0</v>
      </c>
      <c r="H86" s="54">
        <v>0</v>
      </c>
      <c r="I86" s="54">
        <v>0</v>
      </c>
      <c r="J86" s="35"/>
    </row>
    <row r="87" spans="1:10" ht="15.75">
      <c r="A87" s="17" t="s">
        <v>80</v>
      </c>
      <c r="B87" s="54">
        <v>0</v>
      </c>
      <c r="C87" s="54">
        <v>0</v>
      </c>
      <c r="D87" s="54">
        <v>0</v>
      </c>
      <c r="E87" s="24">
        <v>1.457018941323577</v>
      </c>
      <c r="F87" s="54">
        <v>0</v>
      </c>
      <c r="G87" s="54">
        <v>0</v>
      </c>
      <c r="H87" s="54">
        <v>0</v>
      </c>
      <c r="I87" s="54">
        <v>0</v>
      </c>
      <c r="J87" s="32"/>
    </row>
    <row r="88" spans="1:10" ht="15.75">
      <c r="A88" s="17" t="s">
        <v>81</v>
      </c>
      <c r="B88" s="54">
        <v>0</v>
      </c>
      <c r="C88" s="54">
        <v>0</v>
      </c>
      <c r="D88" s="54">
        <v>0</v>
      </c>
      <c r="E88" s="54">
        <v>0</v>
      </c>
      <c r="F88" s="54">
        <v>1.4419896447431992</v>
      </c>
      <c r="G88" s="54">
        <v>0</v>
      </c>
      <c r="H88" s="54">
        <v>0</v>
      </c>
      <c r="I88" s="54">
        <v>0</v>
      </c>
      <c r="J88" s="35"/>
    </row>
    <row r="89" spans="1:10" ht="15.75">
      <c r="A89" s="17" t="s">
        <v>82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24">
        <v>1.467972818855731</v>
      </c>
      <c r="H89" s="54">
        <v>1.6463346894524176</v>
      </c>
      <c r="I89" s="54">
        <v>0</v>
      </c>
      <c r="J89" s="32"/>
    </row>
    <row r="90" spans="1:10" ht="15.75">
      <c r="A90" s="17" t="s">
        <v>83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1.6064652892871365</v>
      </c>
      <c r="H90" s="54">
        <v>0</v>
      </c>
      <c r="I90" s="54">
        <v>0</v>
      </c>
      <c r="J90" s="35"/>
    </row>
    <row r="91" spans="1:10" ht="15.75">
      <c r="A91" s="17" t="s">
        <v>84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24">
        <v>1.843210918962827</v>
      </c>
      <c r="J91" s="32"/>
    </row>
    <row r="92" spans="1:10" ht="15.75">
      <c r="A92" s="41" t="s">
        <v>85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1.9090635849742426</v>
      </c>
      <c r="J92" s="39"/>
    </row>
    <row r="93" spans="1:10" ht="49.5" customHeight="1">
      <c r="A93" s="60" t="s">
        <v>97</v>
      </c>
      <c r="B93" s="60"/>
      <c r="C93" s="60"/>
      <c r="D93" s="60"/>
      <c r="E93" s="60"/>
      <c r="F93" s="60"/>
      <c r="G93" s="60"/>
      <c r="H93" s="60"/>
      <c r="I93" s="60"/>
      <c r="J93" s="60"/>
    </row>
    <row r="96" ht="14.25">
      <c r="B96" s="50"/>
    </row>
    <row r="97" ht="14.25">
      <c r="F97" s="51"/>
    </row>
    <row r="99" spans="6:7" ht="14.25">
      <c r="F99" s="52"/>
      <c r="G99" s="53"/>
    </row>
  </sheetData>
  <sheetProtection/>
  <mergeCells count="7">
    <mergeCell ref="A93:J93"/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2014-06-30T19:23:28Z</dcterms:modified>
  <cp:category/>
  <cp:version/>
  <cp:contentType/>
  <cp:contentStatus/>
</cp:coreProperties>
</file>