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<sst xmlns="http://schemas.openxmlformats.org/spreadsheetml/2006/main" count="98" uniqueCount="98">
  <si>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</si>
  <si>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</si>
  <si>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</si>
  <si>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</si>
  <si>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</si>
  <si>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</si>
  <si>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</si>
  <si>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</si>
  <si>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</si>
  <si>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</si>
  <si>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</si>
  <si>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</si>
  <si>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</si>
  <si>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</si>
  <si>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</si>
  <si>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</si>
  <si>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</si>
  <si>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</si>
  <si>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</si>
  <si>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</si>
  <si>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</si>
  <si>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</si>
  <si>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</si>
  <si>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</si>
  <si>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</si>
  <si>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</si>
  <si>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</si>
  <si>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</si>
  <si>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</si>
  <si>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</si>
  <si>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</si>
  <si>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</si>
  <si>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</si>
  <si>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</si>
  <si>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</si>
  <si>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</si>
  <si>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</si>
  <si>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</si>
  <si>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</si>
  <si>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</si>
  <si>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</si>
  <si>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</si>
  <si>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</si>
  <si>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</si>
  <si>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</si>
  <si>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</si>
  <si>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</si>
  <si>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</si>
  <si>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</si>
  <si>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</si>
  <si>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</si>
  <si>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</si>
  <si>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</si>
  <si>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</si>
  <si>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</si>
  <si>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</si>
  <si>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</si>
  <si>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</si>
  <si>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</si>
  <si>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</si>
  <si>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</si>
  <si>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</si>
  <si>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</si>
  <si>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</si>
  <si>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</si>
  <si>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</si>
  <si>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</si>
  <si>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</si>
  <si>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</si>
  <si>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</si>
  <si>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</si>
  <si>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</si>
  <si>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</si>
  <si>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</si>
  <si>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</si>
  <si>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</si>
  <si>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</si>
  <si>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</si>
  <si>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</si>
  <si>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</si>
  <si>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</si>
  <si>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</si>
  <si>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</si>
  <si>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</si>
  <si>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</si>
  <si>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</si>
  <si>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</si>
  <si>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</si>
  <si>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</si>
  <si>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</si>
  <si>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</si>
  <si>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</si>
  <si>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</si>
  <si>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</si>
  <si>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</si>
  <si>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</si>
  <si>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</si>
  <si>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23/06/14 - VENCIMENTO 30/06/14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</si>
</sst>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376885</v>
      </c>
      <c r="C7" s="10">
        <f aca="true" t="shared" si="0" ref="C7:I7">C8+C20+C24</f>
        <v>274698</v>
      </c>
      <c r="D7" s="10">
        <f t="shared" si="0"/>
        <v>403908</v>
      </c>
      <c r="E7" s="10">
        <f t="shared" si="0"/>
        <v>486158</v>
      </c>
      <c r="F7" s="10">
        <f t="shared" si="0"/>
        <v>324857</v>
      </c>
      <c r="G7" s="10">
        <f t="shared" si="0"/>
        <v>538444</v>
      </c>
      <c r="H7" s="10">
        <f t="shared" si="0"/>
        <v>282234</v>
      </c>
      <c r="I7" s="10">
        <f t="shared" si="0"/>
        <v>195892</v>
      </c>
      <c r="J7" s="10">
        <f>+J8+J20+J24</f>
        <v>2883076</v>
      </c>
      <c r="L7" s="42"/>
    </row>
    <row r="8" spans="1:10" ht="15.75">
      <c r="A8" s="11" t="s">
        <v>96</v>
      </c>
      <c r="B8" s="12">
        <f>+B9+B12+B16</f>
        <v>217232</v>
      </c>
      <c r="C8" s="12">
        <f aca="true" t="shared" si="1" ref="C8:I8">+C9+C12+C16</f>
        <v>166152</v>
      </c>
      <c r="D8" s="12">
        <f t="shared" si="1"/>
        <v>265900</v>
      </c>
      <c r="E8" s="12">
        <f t="shared" si="1"/>
        <v>295395</v>
      </c>
      <c r="F8" s="12">
        <f t="shared" si="1"/>
        <v>191411</v>
      </c>
      <c r="G8" s="12">
        <f t="shared" si="1"/>
        <v>322552</v>
      </c>
      <c r="H8" s="12">
        <f t="shared" si="1"/>
        <v>155024</v>
      </c>
      <c r="I8" s="12">
        <f t="shared" si="1"/>
        <v>120420</v>
      </c>
      <c r="J8" s="12">
        <f>SUM(B8:I8)</f>
        <v>1734086</v>
      </c>
    </row>
    <row r="9" spans="1:10" ht="15.75">
      <c r="A9" s="13" t="s">
        <v>22</v>
      </c>
      <c r="B9" s="14">
        <v>28690</v>
      </c>
      <c r="C9" s="14">
        <v>25505</v>
      </c>
      <c r="D9" s="14">
        <v>28860</v>
      </c>
      <c r="E9" s="14">
        <v>31575</v>
      </c>
      <c r="F9" s="14">
        <v>28573</v>
      </c>
      <c r="G9" s="14">
        <v>36004</v>
      </c>
      <c r="H9" s="14">
        <v>15914</v>
      </c>
      <c r="I9" s="14">
        <v>17920</v>
      </c>
      <c r="J9" s="12">
        <f aca="true" t="shared" si="2" ref="J9:J19">SUM(B9:I9)</f>
        <v>213041</v>
      </c>
    </row>
    <row r="10" spans="1:10" ht="15.75">
      <c r="A10" s="15" t="s">
        <v>23</v>
      </c>
      <c r="B10" s="14">
        <f>+B9-B11</f>
        <v>28690</v>
      </c>
      <c r="C10" s="14">
        <f aca="true" t="shared" si="3" ref="C10:I10">+C9-C11</f>
        <v>25505</v>
      </c>
      <c r="D10" s="14">
        <f t="shared" si="3"/>
        <v>28860</v>
      </c>
      <c r="E10" s="14">
        <f t="shared" si="3"/>
        <v>31575</v>
      </c>
      <c r="F10" s="14">
        <f t="shared" si="3"/>
        <v>28573</v>
      </c>
      <c r="G10" s="14">
        <f t="shared" si="3"/>
        <v>36004</v>
      </c>
      <c r="H10" s="14">
        <f t="shared" si="3"/>
        <v>15914</v>
      </c>
      <c r="I10" s="14">
        <f t="shared" si="3"/>
        <v>17920</v>
      </c>
      <c r="J10" s="12">
        <f t="shared" si="2"/>
        <v>213041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183829</v>
      </c>
      <c r="C12" s="14">
        <f aca="true" t="shared" si="4" ref="C12:I12">C13+C14+C15</f>
        <v>137016</v>
      </c>
      <c r="D12" s="14">
        <f t="shared" si="4"/>
        <v>232426</v>
      </c>
      <c r="E12" s="14">
        <f t="shared" si="4"/>
        <v>257614</v>
      </c>
      <c r="F12" s="14">
        <f t="shared" si="4"/>
        <v>158808</v>
      </c>
      <c r="G12" s="14">
        <f t="shared" si="4"/>
        <v>280576</v>
      </c>
      <c r="H12" s="14">
        <f t="shared" si="4"/>
        <v>135869</v>
      </c>
      <c r="I12" s="14">
        <f t="shared" si="4"/>
        <v>100666</v>
      </c>
      <c r="J12" s="12">
        <f t="shared" si="2"/>
        <v>1486804</v>
      </c>
    </row>
    <row r="13" spans="1:10" ht="15.75">
      <c r="A13" s="15" t="s">
        <v>25</v>
      </c>
      <c r="B13" s="14">
        <v>83016</v>
      </c>
      <c r="C13" s="14">
        <v>63747</v>
      </c>
      <c r="D13" s="14">
        <v>105169</v>
      </c>
      <c r="E13" s="14">
        <v>119121</v>
      </c>
      <c r="F13" s="14">
        <v>76535</v>
      </c>
      <c r="G13" s="14">
        <v>132446</v>
      </c>
      <c r="H13" s="14">
        <v>63549</v>
      </c>
      <c r="I13" s="14">
        <v>46715</v>
      </c>
      <c r="J13" s="12">
        <f t="shared" si="2"/>
        <v>690298</v>
      </c>
    </row>
    <row r="14" spans="1:10" ht="15.75">
      <c r="A14" s="15" t="s">
        <v>26</v>
      </c>
      <c r="B14" s="14">
        <v>86552</v>
      </c>
      <c r="C14" s="14">
        <v>61960</v>
      </c>
      <c r="D14" s="14">
        <v>110969</v>
      </c>
      <c r="E14" s="14">
        <v>119448</v>
      </c>
      <c r="F14" s="14">
        <v>70551</v>
      </c>
      <c r="G14" s="14">
        <v>128510</v>
      </c>
      <c r="H14" s="14">
        <v>63046</v>
      </c>
      <c r="I14" s="14">
        <v>47836</v>
      </c>
      <c r="J14" s="12">
        <f t="shared" si="2"/>
        <v>688872</v>
      </c>
    </row>
    <row r="15" spans="1:10" ht="15.75">
      <c r="A15" s="15" t="s">
        <v>27</v>
      </c>
      <c r="B15" s="14">
        <v>14261</v>
      </c>
      <c r="C15" s="14">
        <v>11309</v>
      </c>
      <c r="D15" s="14">
        <v>16288</v>
      </c>
      <c r="E15" s="14">
        <v>19045</v>
      </c>
      <c r="F15" s="14">
        <v>11722</v>
      </c>
      <c r="G15" s="14">
        <v>19620</v>
      </c>
      <c r="H15" s="14">
        <v>9274</v>
      </c>
      <c r="I15" s="14">
        <v>6115</v>
      </c>
      <c r="J15" s="12">
        <f t="shared" si="2"/>
        <v>107634</v>
      </c>
    </row>
    <row r="16" spans="1:10" ht="15.75">
      <c r="A16" s="16" t="s">
        <v>95</v>
      </c>
      <c r="B16" s="14">
        <f>B17+B18+B19</f>
        <v>4713</v>
      </c>
      <c r="C16" s="14">
        <f aca="true" t="shared" si="5" ref="C16:I16">C17+C18+C19</f>
        <v>3631</v>
      </c>
      <c r="D16" s="14">
        <f t="shared" si="5"/>
        <v>4614</v>
      </c>
      <c r="E16" s="14">
        <f t="shared" si="5"/>
        <v>6206</v>
      </c>
      <c r="F16" s="14">
        <f t="shared" si="5"/>
        <v>4030</v>
      </c>
      <c r="G16" s="14">
        <f t="shared" si="5"/>
        <v>5972</v>
      </c>
      <c r="H16" s="14">
        <f t="shared" si="5"/>
        <v>3241</v>
      </c>
      <c r="I16" s="14">
        <f t="shared" si="5"/>
        <v>1834</v>
      </c>
      <c r="J16" s="12">
        <f t="shared" si="2"/>
        <v>34241</v>
      </c>
    </row>
    <row r="17" spans="1:10" ht="15.75">
      <c r="A17" s="15" t="s">
        <v>92</v>
      </c>
      <c r="B17" s="14">
        <v>1996</v>
      </c>
      <c r="C17" s="14">
        <v>1605</v>
      </c>
      <c r="D17" s="14">
        <v>1842</v>
      </c>
      <c r="E17" s="14">
        <v>2740</v>
      </c>
      <c r="F17" s="14">
        <v>1848</v>
      </c>
      <c r="G17" s="14">
        <v>2712</v>
      </c>
      <c r="H17" s="14">
        <v>1525</v>
      </c>
      <c r="I17" s="14">
        <v>911</v>
      </c>
      <c r="J17" s="12">
        <f t="shared" si="2"/>
        <v>15179</v>
      </c>
    </row>
    <row r="18" spans="1:10" ht="15.75">
      <c r="A18" s="15" t="s">
        <v>93</v>
      </c>
      <c r="B18" s="14">
        <v>114</v>
      </c>
      <c r="C18" s="14">
        <v>131</v>
      </c>
      <c r="D18" s="14">
        <v>210</v>
      </c>
      <c r="E18" s="14">
        <v>244</v>
      </c>
      <c r="F18" s="14">
        <v>185</v>
      </c>
      <c r="G18" s="14">
        <v>214</v>
      </c>
      <c r="H18" s="14">
        <v>132</v>
      </c>
      <c r="I18" s="14">
        <v>70</v>
      </c>
      <c r="J18" s="12">
        <f t="shared" si="2"/>
        <v>1300</v>
      </c>
    </row>
    <row r="19" spans="1:10" ht="15.75">
      <c r="A19" s="15" t="s">
        <v>94</v>
      </c>
      <c r="B19" s="14">
        <v>2603</v>
      </c>
      <c r="C19" s="14">
        <v>1895</v>
      </c>
      <c r="D19" s="14">
        <v>2562</v>
      </c>
      <c r="E19" s="14">
        <v>3222</v>
      </c>
      <c r="F19" s="14">
        <v>1997</v>
      </c>
      <c r="G19" s="14">
        <v>3046</v>
      </c>
      <c r="H19" s="14">
        <v>1584</v>
      </c>
      <c r="I19" s="14">
        <v>853</v>
      </c>
      <c r="J19" s="12">
        <f t="shared" si="2"/>
        <v>17762</v>
      </c>
    </row>
    <row r="20" spans="1:10" ht="15.75">
      <c r="A20" s="17" t="s">
        <v>28</v>
      </c>
      <c r="B20" s="18">
        <f>B21+B22+B23</f>
        <v>119891</v>
      </c>
      <c r="C20" s="18">
        <f aca="true" t="shared" si="6" ref="C20:I20">C21+C22+C23</f>
        <v>76313</v>
      </c>
      <c r="D20" s="18">
        <f t="shared" si="6"/>
        <v>91248</v>
      </c>
      <c r="E20" s="18">
        <f t="shared" si="6"/>
        <v>129243</v>
      </c>
      <c r="F20" s="18">
        <f t="shared" si="6"/>
        <v>95451</v>
      </c>
      <c r="G20" s="18">
        <f t="shared" si="6"/>
        <v>161783</v>
      </c>
      <c r="H20" s="18">
        <f t="shared" si="6"/>
        <v>103423</v>
      </c>
      <c r="I20" s="18">
        <f t="shared" si="6"/>
        <v>63517</v>
      </c>
      <c r="J20" s="12">
        <f aca="true" t="shared" si="7" ref="J20:J26">SUM(B20:I20)</f>
        <v>840869</v>
      </c>
    </row>
    <row r="21" spans="1:10" ht="18.75" customHeight="1">
      <c r="A21" s="13" t="s">
        <v>29</v>
      </c>
      <c r="B21" s="14">
        <v>59392</v>
      </c>
      <c r="C21" s="14">
        <v>40473</v>
      </c>
      <c r="D21" s="14">
        <v>48262</v>
      </c>
      <c r="E21" s="14">
        <v>68499</v>
      </c>
      <c r="F21" s="14">
        <v>51950</v>
      </c>
      <c r="G21" s="14">
        <v>85664</v>
      </c>
      <c r="H21" s="14">
        <v>53147</v>
      </c>
      <c r="I21" s="14">
        <v>32874</v>
      </c>
      <c r="J21" s="12">
        <f t="shared" si="7"/>
        <v>440261</v>
      </c>
    </row>
    <row r="22" spans="1:10" ht="18.75" customHeight="1">
      <c r="A22" s="13" t="s">
        <v>30</v>
      </c>
      <c r="B22" s="14">
        <v>51513</v>
      </c>
      <c r="C22" s="14">
        <v>30015</v>
      </c>
      <c r="D22" s="14">
        <v>36546</v>
      </c>
      <c r="E22" s="14">
        <v>51285</v>
      </c>
      <c r="F22" s="14">
        <v>37068</v>
      </c>
      <c r="G22" s="14">
        <v>65121</v>
      </c>
      <c r="H22" s="14">
        <v>43612</v>
      </c>
      <c r="I22" s="14">
        <v>26835</v>
      </c>
      <c r="J22" s="12">
        <f t="shared" si="7"/>
        <v>341995</v>
      </c>
    </row>
    <row r="23" spans="1:10" ht="18.75" customHeight="1">
      <c r="A23" s="13" t="s">
        <v>31</v>
      </c>
      <c r="B23" s="14">
        <v>8986</v>
      </c>
      <c r="C23" s="14">
        <v>5825</v>
      </c>
      <c r="D23" s="14">
        <v>6440</v>
      </c>
      <c r="E23" s="14">
        <v>9459</v>
      </c>
      <c r="F23" s="14">
        <v>6433</v>
      </c>
      <c r="G23" s="14">
        <v>10998</v>
      </c>
      <c r="H23" s="14">
        <v>6664</v>
      </c>
      <c r="I23" s="14">
        <v>3808</v>
      </c>
      <c r="J23" s="12">
        <f t="shared" si="7"/>
        <v>58613</v>
      </c>
    </row>
    <row r="24" spans="1:10" ht="18.75" customHeight="1">
      <c r="A24" s="17" t="s">
        <v>32</v>
      </c>
      <c r="B24" s="14">
        <f>B25+B26</f>
        <v>39762</v>
      </c>
      <c r="C24" s="14">
        <f aca="true" t="shared" si="8" ref="C24:I24">C25+C26</f>
        <v>32233</v>
      </c>
      <c r="D24" s="14">
        <f t="shared" si="8"/>
        <v>46760</v>
      </c>
      <c r="E24" s="14">
        <f t="shared" si="8"/>
        <v>61520</v>
      </c>
      <c r="F24" s="14">
        <f t="shared" si="8"/>
        <v>37995</v>
      </c>
      <c r="G24" s="14">
        <f t="shared" si="8"/>
        <v>54109</v>
      </c>
      <c r="H24" s="14">
        <f t="shared" si="8"/>
        <v>23787</v>
      </c>
      <c r="I24" s="14">
        <f t="shared" si="8"/>
        <v>11955</v>
      </c>
      <c r="J24" s="12">
        <f t="shared" si="7"/>
        <v>308121</v>
      </c>
    </row>
    <row r="25" spans="1:10" ht="18.75" customHeight="1">
      <c r="A25" s="13" t="s">
        <v>33</v>
      </c>
      <c r="B25" s="14">
        <v>25448</v>
      </c>
      <c r="C25" s="14">
        <v>20629</v>
      </c>
      <c r="D25" s="14">
        <v>29926</v>
      </c>
      <c r="E25" s="14">
        <v>39373</v>
      </c>
      <c r="F25" s="14">
        <v>24317</v>
      </c>
      <c r="G25" s="14">
        <v>34630</v>
      </c>
      <c r="H25" s="14">
        <v>15224</v>
      </c>
      <c r="I25" s="14">
        <v>7651</v>
      </c>
      <c r="J25" s="12">
        <f t="shared" si="7"/>
        <v>197198</v>
      </c>
    </row>
    <row r="26" spans="1:10" ht="18.75" customHeight="1">
      <c r="A26" s="13" t="s">
        <v>34</v>
      </c>
      <c r="B26" s="14">
        <v>14314</v>
      </c>
      <c r="C26" s="14">
        <v>11604</v>
      </c>
      <c r="D26" s="14">
        <v>16834</v>
      </c>
      <c r="E26" s="14">
        <v>22147</v>
      </c>
      <c r="F26" s="14">
        <v>13678</v>
      </c>
      <c r="G26" s="14">
        <v>19479</v>
      </c>
      <c r="H26" s="14">
        <v>8563</v>
      </c>
      <c r="I26" s="14">
        <v>4304</v>
      </c>
      <c r="J26" s="12">
        <f t="shared" si="7"/>
        <v>110923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0.9588601828143862</v>
      </c>
      <c r="C32" s="23">
        <f aca="true" t="shared" si="9" ref="C32:I32">(((+C$8+C$20)*C$29)+(C$24*C$30))/C$7</f>
        <v>0.9560013043414951</v>
      </c>
      <c r="D32" s="23">
        <f t="shared" si="9"/>
        <v>0.9721807243233608</v>
      </c>
      <c r="E32" s="23">
        <f t="shared" si="9"/>
        <v>0.9673364165559345</v>
      </c>
      <c r="F32" s="23">
        <f t="shared" si="9"/>
        <v>0.9655672249635994</v>
      </c>
      <c r="G32" s="23">
        <f t="shared" si="9"/>
        <v>0.9674608794972179</v>
      </c>
      <c r="H32" s="23">
        <f t="shared" si="9"/>
        <v>0.9109332468802485</v>
      </c>
      <c r="I32" s="23">
        <f t="shared" si="9"/>
        <v>0.9830907954383028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1.5000408699948258</v>
      </c>
      <c r="C35" s="26">
        <f aca="true" t="shared" si="10" ref="C35:I35">C32*C34</f>
        <v>1.4705212063380877</v>
      </c>
      <c r="D35" s="26">
        <f t="shared" si="10"/>
        <v>1.5107688455985027</v>
      </c>
      <c r="E35" s="26">
        <f t="shared" si="10"/>
        <v>1.5024669221946774</v>
      </c>
      <c r="F35" s="26">
        <f t="shared" si="10"/>
        <v>1.4595514172549768</v>
      </c>
      <c r="G35" s="26">
        <f t="shared" si="10"/>
        <v>1.532845017475392</v>
      </c>
      <c r="H35" s="26">
        <f t="shared" si="10"/>
        <v>1.6538904030357793</v>
      </c>
      <c r="I35" s="26">
        <f t="shared" si="10"/>
        <v>1.8880258726392607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v>17971.23</v>
      </c>
      <c r="C37" s="21">
        <v>12424.11</v>
      </c>
      <c r="D37" s="21">
        <v>18338.73</v>
      </c>
      <c r="E37" s="21">
        <v>23296.77</v>
      </c>
      <c r="F37" s="21">
        <v>16700.1</v>
      </c>
      <c r="G37" s="21">
        <v>22632.01</v>
      </c>
      <c r="H37" s="21">
        <v>13617.02</v>
      </c>
      <c r="I37" s="21">
        <v>12496.21</v>
      </c>
      <c r="J37" s="21">
        <f aca="true" t="shared" si="11" ref="J37:J55">SUM(B37:I37)</f>
        <v>137476.18</v>
      </c>
    </row>
    <row r="38" spans="1:10" ht="18.75" customHeight="1">
      <c r="A38" s="17" t="s">
        <v>38</v>
      </c>
      <c r="B38" s="58">
        <v>750</v>
      </c>
      <c r="C38" s="58">
        <v>559</v>
      </c>
      <c r="D38" s="58">
        <v>789</v>
      </c>
      <c r="E38" s="58">
        <v>1036</v>
      </c>
      <c r="F38" s="58">
        <v>613</v>
      </c>
      <c r="G38" s="58">
        <v>1094</v>
      </c>
      <c r="H38" s="58">
        <v>593</v>
      </c>
      <c r="I38" s="58">
        <v>461</v>
      </c>
      <c r="J38" s="58">
        <f t="shared" si="11"/>
        <v>5895</v>
      </c>
    </row>
    <row r="39" spans="1:10" ht="18.75" customHeight="1">
      <c r="A39" s="17" t="s">
        <v>39</v>
      </c>
      <c r="B39" s="21">
        <f>+B37/B38</f>
        <v>23.96164</v>
      </c>
      <c r="C39" s="21">
        <f aca="true" t="shared" si="12" ref="C39:I39">+C37/C38</f>
        <v>22.225599284436495</v>
      </c>
      <c r="D39" s="21">
        <f t="shared" si="12"/>
        <v>23.24300380228137</v>
      </c>
      <c r="E39" s="21">
        <f t="shared" si="12"/>
        <v>22.48722972972973</v>
      </c>
      <c r="F39" s="21">
        <f t="shared" si="12"/>
        <v>27.243230016313213</v>
      </c>
      <c r="G39" s="21">
        <f t="shared" si="12"/>
        <v>20.687394881170018</v>
      </c>
      <c r="H39" s="21">
        <f t="shared" si="12"/>
        <v>22.96293423271501</v>
      </c>
      <c r="I39" s="21">
        <f t="shared" si="12"/>
        <v>27.106746203904553</v>
      </c>
      <c r="J39" s="21"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583314.13</v>
      </c>
      <c r="C41" s="29">
        <f aca="true" t="shared" si="13" ref="C41:I41">+C42+C43</f>
        <v>416373.33999999997</v>
      </c>
      <c r="D41" s="29">
        <f t="shared" si="13"/>
        <v>628550.35</v>
      </c>
      <c r="E41" s="29">
        <f t="shared" si="13"/>
        <v>753733.0800000001</v>
      </c>
      <c r="F41" s="29">
        <f t="shared" si="13"/>
        <v>490845.58999999997</v>
      </c>
      <c r="G41" s="29">
        <f t="shared" si="13"/>
        <v>847983.21</v>
      </c>
      <c r="H41" s="29">
        <f t="shared" si="13"/>
        <v>480401.12</v>
      </c>
      <c r="I41" s="29">
        <f t="shared" si="13"/>
        <v>382345.37</v>
      </c>
      <c r="J41" s="29">
        <f t="shared" si="11"/>
        <v>4583546.1899999995</v>
      </c>
      <c r="L41" s="43"/>
      <c r="M41" s="43"/>
    </row>
    <row r="42" spans="1:10" ht="15.75">
      <c r="A42" s="17" t="s">
        <v>72</v>
      </c>
      <c r="B42" s="30">
        <f>ROUND(+B7*B35,2)</f>
        <v>565342.9</v>
      </c>
      <c r="C42" s="30">
        <f aca="true" t="shared" si="14" ref="C42:I42">ROUND(+C7*C35,2)</f>
        <v>403949.23</v>
      </c>
      <c r="D42" s="30">
        <f t="shared" si="14"/>
        <v>610211.62</v>
      </c>
      <c r="E42" s="30">
        <f t="shared" si="14"/>
        <v>730436.31</v>
      </c>
      <c r="F42" s="30">
        <f t="shared" si="14"/>
        <v>474145.49</v>
      </c>
      <c r="G42" s="30">
        <f t="shared" si="14"/>
        <v>825351.2</v>
      </c>
      <c r="H42" s="30">
        <f t="shared" si="14"/>
        <v>466784.1</v>
      </c>
      <c r="I42" s="30">
        <f t="shared" si="14"/>
        <v>369849.16</v>
      </c>
      <c r="J42" s="30">
        <f>SUM(B42:I42)</f>
        <v>4446070.01</v>
      </c>
    </row>
    <row r="43" spans="1:10" ht="15.75">
      <c r="A43" s="17" t="s">
        <v>41</v>
      </c>
      <c r="B43" s="57">
        <f>+B37</f>
        <v>17971.23</v>
      </c>
      <c r="C43" s="57">
        <f aca="true" t="shared" si="15" ref="C43:I43">+C37</f>
        <v>12424.11</v>
      </c>
      <c r="D43" s="57">
        <f t="shared" si="15"/>
        <v>18338.73</v>
      </c>
      <c r="E43" s="57">
        <f t="shared" si="15"/>
        <v>23296.77</v>
      </c>
      <c r="F43" s="57">
        <f t="shared" si="15"/>
        <v>16700.1</v>
      </c>
      <c r="G43" s="57">
        <f t="shared" si="15"/>
        <v>22632.01</v>
      </c>
      <c r="H43" s="57">
        <f t="shared" si="15"/>
        <v>13617.02</v>
      </c>
      <c r="I43" s="57">
        <f t="shared" si="15"/>
        <v>12496.21</v>
      </c>
      <c r="J43" s="57">
        <f t="shared" si="11"/>
        <v>137476.18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-86070</v>
      </c>
      <c r="C45" s="31">
        <f t="shared" si="16"/>
        <v>-76515</v>
      </c>
      <c r="D45" s="31">
        <f t="shared" si="16"/>
        <v>-86580</v>
      </c>
      <c r="E45" s="31">
        <f t="shared" si="16"/>
        <v>-94725</v>
      </c>
      <c r="F45" s="31">
        <f t="shared" si="16"/>
        <v>-85719</v>
      </c>
      <c r="G45" s="31">
        <f t="shared" si="16"/>
        <v>-108012</v>
      </c>
      <c r="H45" s="31">
        <f t="shared" si="16"/>
        <v>-47742</v>
      </c>
      <c r="I45" s="31">
        <f t="shared" si="16"/>
        <v>-53760</v>
      </c>
      <c r="J45" s="31">
        <f t="shared" si="16"/>
        <v>-639123</v>
      </c>
      <c r="L45" s="43"/>
    </row>
    <row r="46" spans="1:12" ht="15.75">
      <c r="A46" s="17" t="s">
        <v>42</v>
      </c>
      <c r="B46" s="32">
        <f>B47+B48</f>
        <v>-86070</v>
      </c>
      <c r="C46" s="32">
        <f aca="true" t="shared" si="17" ref="C46:I46">C47+C48</f>
        <v>-76515</v>
      </c>
      <c r="D46" s="32">
        <f t="shared" si="17"/>
        <v>-86580</v>
      </c>
      <c r="E46" s="32">
        <f t="shared" si="17"/>
        <v>-94725</v>
      </c>
      <c r="F46" s="32">
        <f t="shared" si="17"/>
        <v>-85719</v>
      </c>
      <c r="G46" s="32">
        <f t="shared" si="17"/>
        <v>-108012</v>
      </c>
      <c r="H46" s="32">
        <f t="shared" si="17"/>
        <v>-47742</v>
      </c>
      <c r="I46" s="32">
        <f t="shared" si="17"/>
        <v>-53760</v>
      </c>
      <c r="J46" s="31">
        <f t="shared" si="11"/>
        <v>-639123</v>
      </c>
      <c r="L46" s="43"/>
    </row>
    <row r="47" spans="1:12" ht="15.75">
      <c r="A47" s="13" t="s">
        <v>67</v>
      </c>
      <c r="B47" s="20">
        <f aca="true" t="shared" si="18" ref="B47:I47">ROUND(-B9*$D$3,2)</f>
        <v>-86070</v>
      </c>
      <c r="C47" s="20">
        <f t="shared" si="18"/>
        <v>-76515</v>
      </c>
      <c r="D47" s="20">
        <f t="shared" si="18"/>
        <v>-86580</v>
      </c>
      <c r="E47" s="20">
        <f t="shared" si="18"/>
        <v>-94725</v>
      </c>
      <c r="F47" s="20">
        <f t="shared" si="18"/>
        <v>-85719</v>
      </c>
      <c r="G47" s="20">
        <f t="shared" si="18"/>
        <v>-108012</v>
      </c>
      <c r="H47" s="20">
        <f t="shared" si="18"/>
        <v>-47742</v>
      </c>
      <c r="I47" s="20">
        <f t="shared" si="18"/>
        <v>-53760</v>
      </c>
      <c r="J47" s="57">
        <f t="shared" si="11"/>
        <v>-639123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1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1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1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1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1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497244.13</v>
      </c>
      <c r="C57" s="35">
        <f t="shared" si="21"/>
        <v>339858.33999999997</v>
      </c>
      <c r="D57" s="35">
        <f t="shared" si="21"/>
        <v>541970.35</v>
      </c>
      <c r="E57" s="35">
        <f t="shared" si="21"/>
        <v>659008.0800000001</v>
      </c>
      <c r="F57" s="35">
        <f t="shared" si="21"/>
        <v>405126.58999999997</v>
      </c>
      <c r="G57" s="35">
        <f t="shared" si="21"/>
        <v>739971.21</v>
      </c>
      <c r="H57" s="35">
        <f t="shared" si="21"/>
        <v>432659.12</v>
      </c>
      <c r="I57" s="35">
        <f t="shared" si="21"/>
        <v>328585.37</v>
      </c>
      <c r="J57" s="35">
        <f>SUM(B57:I57)</f>
        <v>3944423.19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3944423.23</v>
      </c>
      <c r="L60" s="43"/>
    </row>
    <row r="61" spans="1:10" ht="17.25" customHeight="1">
      <c r="A61" s="17" t="s">
        <v>46</v>
      </c>
      <c r="B61" s="45">
        <v>95515.07</v>
      </c>
      <c r="C61" s="45">
        <v>91631.04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187146.11</v>
      </c>
    </row>
    <row r="62" spans="1:10" ht="17.25" customHeight="1">
      <c r="A62" s="17" t="s">
        <v>52</v>
      </c>
      <c r="B62" s="45">
        <v>401729.06</v>
      </c>
      <c r="C62" s="45">
        <v>248227.3</v>
      </c>
      <c r="D62" s="44">
        <v>0</v>
      </c>
      <c r="E62" s="45">
        <v>272857.2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922813.56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206738.35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206738.35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217418.79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217418.79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78338.48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78338.48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39474.74</v>
      </c>
      <c r="E66" s="44">
        <v>0</v>
      </c>
      <c r="F66" s="45">
        <v>70618.34</v>
      </c>
      <c r="G66" s="44">
        <v>0</v>
      </c>
      <c r="H66" s="44">
        <v>0</v>
      </c>
      <c r="I66" s="44">
        <v>0</v>
      </c>
      <c r="J66" s="35">
        <f t="shared" si="22"/>
        <v>110093.07999999999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232783.58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232783.58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131751.2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131751.2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21616.11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21616.11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334508.25</v>
      </c>
      <c r="G70" s="44">
        <v>0</v>
      </c>
      <c r="H70" s="44">
        <v>0</v>
      </c>
      <c r="I70" s="44">
        <v>0</v>
      </c>
      <c r="J70" s="35">
        <f t="shared" si="22"/>
        <v>334508.25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418848.34</v>
      </c>
      <c r="H71" s="45">
        <v>432659.12</v>
      </c>
      <c r="I71" s="44">
        <v>0</v>
      </c>
      <c r="J71" s="32">
        <f t="shared" si="22"/>
        <v>851507.46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321122.88</v>
      </c>
      <c r="H72" s="44">
        <v>0</v>
      </c>
      <c r="I72" s="44">
        <v>0</v>
      </c>
      <c r="J72" s="35">
        <f t="shared" si="22"/>
        <v>321122.88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113904.46</v>
      </c>
      <c r="J73" s="32">
        <f t="shared" si="22"/>
        <v>113904.46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214680.92</v>
      </c>
      <c r="J74" s="35">
        <f t="shared" si="22"/>
        <v>214680.92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1.5922813770124518</v>
      </c>
      <c r="C79" s="55">
        <v>1.552640488584662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1.4791377222902076</v>
      </c>
      <c r="C80" s="55">
        <v>1.4406939709290498</v>
      </c>
      <c r="D80" s="55"/>
      <c r="E80" s="55">
        <v>1.5395645284499133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1.4150505811780423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1.4851703325119405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1.8320680743775606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1.668533472439576</v>
      </c>
      <c r="E84" s="55">
        <v>0</v>
      </c>
      <c r="F84" s="55">
        <v>1.5056198259015812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1.4795879724603063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1.4770310490538308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1.4646442627914018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1.449895742961719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1.4739815218761212</v>
      </c>
      <c r="H89" s="55">
        <v>1.6538903888262932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1.612388153556597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1.8464412175691836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1.910850049416881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2014-06-30T14:16:36Z</dcterms:modified>
  <cp:category/>
  <cp:version/>
  <cp:contentType/>
  <cp:contentStatus/>
</cp:coreProperties>
</file>