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<sst xmlns="http://schemas.openxmlformats.org/spreadsheetml/2006/main" count="98" uniqueCount="98">
  <si>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</si>
  <si>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</si>
  <si>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</si>
  <si>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</si>
  <si>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</si>
  <si>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</si>
  <si>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</si>
  <si>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</si>
  <si>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</si>
  <si>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</si>
  <si>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</si>
  <si>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</si>
  <si>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</si>
  <si>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</si>
  <si>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</si>
  <si>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</si>
  <si>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</si>
  <si>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</si>
  <si>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</si>
  <si>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</si>
  <si>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</si>
  <si>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</si>
  <si>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</si>
  <si>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</si>
  <si>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</si>
  <si>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</si>
  <si>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</si>
  <si>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</si>
  <si>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</si>
  <si>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</si>
  <si>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</si>
  <si>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</si>
  <si>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</si>
  <si>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</si>
  <si>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</si>
  <si>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</si>
  <si>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</si>
  <si>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</si>
  <si>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</si>
  <si>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</si>
  <si>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</si>
  <si>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</si>
  <si>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</si>
  <si>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</si>
  <si>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</si>
  <si>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</si>
  <si>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</si>
  <si>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</si>
  <si>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</si>
  <si>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</si>
  <si>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</si>
  <si>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</si>
  <si>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</si>
  <si>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</si>
  <si>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</si>
  <si>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</si>
  <si>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</si>
  <si>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</si>
  <si>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</si>
  <si>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</si>
  <si>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</si>
  <si>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</si>
  <si>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</si>
  <si>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</si>
  <si>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</si>
  <si>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</si>
  <si>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</si>
  <si>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</si>
  <si>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</si>
  <si>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</si>
  <si>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</si>
  <si>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</si>
  <si>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</si>
  <si>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</si>
  <si>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</si>
  <si>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</si>
  <si>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</si>
  <si>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</si>
  <si>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</si>
  <si>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</si>
  <si>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</si>
  <si>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</si>
  <si>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</si>
  <si>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</si>
  <si>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</si>
  <si>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</si>
  <si>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</si>
  <si>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</si>
  <si>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</si>
  <si>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</si>
  <si>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</si>
  <si>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</si>
  <si>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</si>
  <si>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</si>
  <si>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</si>
  <si>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</si>
  <si>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</si>
  <si>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04/06/14 - VENCIMENTO 11/06/14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</si>
</sst>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514734</v>
      </c>
      <c r="C7" s="10">
        <f aca="true" t="shared" si="0" ref="C7:I7">C8+C20+C24</f>
        <v>392034</v>
      </c>
      <c r="D7" s="10">
        <f t="shared" si="0"/>
        <v>586944</v>
      </c>
      <c r="E7" s="10">
        <f t="shared" si="0"/>
        <v>747938</v>
      </c>
      <c r="F7" s="10">
        <f t="shared" si="0"/>
        <v>458075</v>
      </c>
      <c r="G7" s="10">
        <f t="shared" si="0"/>
        <v>728463</v>
      </c>
      <c r="H7" s="10">
        <f t="shared" si="0"/>
        <v>377081</v>
      </c>
      <c r="I7" s="10">
        <f t="shared" si="0"/>
        <v>265008</v>
      </c>
      <c r="J7" s="10">
        <f>+J8+J20+J24</f>
        <v>4070277</v>
      </c>
      <c r="L7" s="42"/>
    </row>
    <row r="8" spans="1:10" ht="15.75">
      <c r="A8" s="11" t="s">
        <v>96</v>
      </c>
      <c r="B8" s="12">
        <f>+B9+B12+B16</f>
        <v>286942</v>
      </c>
      <c r="C8" s="12">
        <f aca="true" t="shared" si="1" ref="C8:I8">+C9+C12+C16</f>
        <v>231072</v>
      </c>
      <c r="D8" s="12">
        <f t="shared" si="1"/>
        <v>370799</v>
      </c>
      <c r="E8" s="12">
        <f t="shared" si="1"/>
        <v>438336</v>
      </c>
      <c r="F8" s="12">
        <f t="shared" si="1"/>
        <v>261145</v>
      </c>
      <c r="G8" s="12">
        <f t="shared" si="1"/>
        <v>422815</v>
      </c>
      <c r="H8" s="12">
        <f t="shared" si="1"/>
        <v>202055</v>
      </c>
      <c r="I8" s="12">
        <f t="shared" si="1"/>
        <v>161283</v>
      </c>
      <c r="J8" s="12">
        <f>SUM(B8:I8)</f>
        <v>2374447</v>
      </c>
    </row>
    <row r="9" spans="1:10" ht="15.75">
      <c r="A9" s="13" t="s">
        <v>22</v>
      </c>
      <c r="B9" s="14">
        <v>31483</v>
      </c>
      <c r="C9" s="14">
        <v>31024</v>
      </c>
      <c r="D9" s="14">
        <v>33986</v>
      </c>
      <c r="E9" s="14">
        <v>39668</v>
      </c>
      <c r="F9" s="14">
        <v>34088</v>
      </c>
      <c r="G9" s="14">
        <v>40783</v>
      </c>
      <c r="H9" s="14">
        <v>18595</v>
      </c>
      <c r="I9" s="14">
        <v>22731</v>
      </c>
      <c r="J9" s="12">
        <f aca="true" t="shared" si="2" ref="J9:J19">SUM(B9:I9)</f>
        <v>252358</v>
      </c>
    </row>
    <row r="10" spans="1:10" ht="15.75">
      <c r="A10" s="15" t="s">
        <v>23</v>
      </c>
      <c r="B10" s="14">
        <f>+B9-B11</f>
        <v>28692</v>
      </c>
      <c r="C10" s="14">
        <f aca="true" t="shared" si="3" ref="C10:I10">+C9-C11</f>
        <v>31024</v>
      </c>
      <c r="D10" s="14">
        <f t="shared" si="3"/>
        <v>33341</v>
      </c>
      <c r="E10" s="14">
        <f t="shared" si="3"/>
        <v>39668</v>
      </c>
      <c r="F10" s="14">
        <f t="shared" si="3"/>
        <v>34088</v>
      </c>
      <c r="G10" s="14">
        <f t="shared" si="3"/>
        <v>39736</v>
      </c>
      <c r="H10" s="14">
        <f t="shared" si="3"/>
        <v>18387</v>
      </c>
      <c r="I10" s="14">
        <f t="shared" si="3"/>
        <v>22731</v>
      </c>
      <c r="J10" s="12">
        <f t="shared" si="2"/>
        <v>247667</v>
      </c>
    </row>
    <row r="11" spans="1:10" ht="15.75">
      <c r="A11" s="15" t="s">
        <v>24</v>
      </c>
      <c r="B11" s="14">
        <v>2791</v>
      </c>
      <c r="C11" s="14">
        <v>0</v>
      </c>
      <c r="D11" s="14">
        <v>645</v>
      </c>
      <c r="E11" s="14">
        <v>0</v>
      </c>
      <c r="F11" s="14">
        <v>0</v>
      </c>
      <c r="G11" s="14">
        <v>1047</v>
      </c>
      <c r="H11" s="14">
        <v>208</v>
      </c>
      <c r="I11" s="14">
        <v>0</v>
      </c>
      <c r="J11" s="12">
        <f t="shared" si="2"/>
        <v>4691</v>
      </c>
    </row>
    <row r="12" spans="1:10" ht="15.75">
      <c r="A12" s="16" t="s">
        <v>91</v>
      </c>
      <c r="B12" s="14">
        <f>B13+B14+B15</f>
        <v>248195</v>
      </c>
      <c r="C12" s="14">
        <f aca="true" t="shared" si="4" ref="C12:I12">C13+C14+C15</f>
        <v>194128</v>
      </c>
      <c r="D12" s="14">
        <f t="shared" si="4"/>
        <v>329216</v>
      </c>
      <c r="E12" s="14">
        <f t="shared" si="4"/>
        <v>387689</v>
      </c>
      <c r="F12" s="14">
        <f t="shared" si="4"/>
        <v>220612</v>
      </c>
      <c r="G12" s="14">
        <f t="shared" si="4"/>
        <v>373019</v>
      </c>
      <c r="H12" s="14">
        <f t="shared" si="4"/>
        <v>178813</v>
      </c>
      <c r="I12" s="14">
        <f t="shared" si="4"/>
        <v>135882</v>
      </c>
      <c r="J12" s="12">
        <f t="shared" si="2"/>
        <v>2067554</v>
      </c>
    </row>
    <row r="13" spans="1:10" ht="15.75">
      <c r="A13" s="15" t="s">
        <v>25</v>
      </c>
      <c r="B13" s="14">
        <v>108934</v>
      </c>
      <c r="C13" s="14">
        <v>87071</v>
      </c>
      <c r="D13" s="14">
        <v>145525</v>
      </c>
      <c r="E13" s="14">
        <v>173494</v>
      </c>
      <c r="F13" s="14">
        <v>102083</v>
      </c>
      <c r="G13" s="14">
        <v>169922</v>
      </c>
      <c r="H13" s="14">
        <v>80252</v>
      </c>
      <c r="I13" s="14">
        <v>61285</v>
      </c>
      <c r="J13" s="12">
        <f t="shared" si="2"/>
        <v>928566</v>
      </c>
    </row>
    <row r="14" spans="1:10" ht="15.75">
      <c r="A14" s="15" t="s">
        <v>26</v>
      </c>
      <c r="B14" s="14">
        <v>111838</v>
      </c>
      <c r="C14" s="14">
        <v>83149</v>
      </c>
      <c r="D14" s="14">
        <v>148984</v>
      </c>
      <c r="E14" s="14">
        <v>169699</v>
      </c>
      <c r="F14" s="14">
        <v>94090</v>
      </c>
      <c r="G14" s="14">
        <v>164409</v>
      </c>
      <c r="H14" s="14">
        <v>79106</v>
      </c>
      <c r="I14" s="14">
        <v>62277</v>
      </c>
      <c r="J14" s="12">
        <f t="shared" si="2"/>
        <v>913552</v>
      </c>
    </row>
    <row r="15" spans="1:10" ht="15.75">
      <c r="A15" s="15" t="s">
        <v>27</v>
      </c>
      <c r="B15" s="14">
        <v>27423</v>
      </c>
      <c r="C15" s="14">
        <v>23908</v>
      </c>
      <c r="D15" s="14">
        <v>34707</v>
      </c>
      <c r="E15" s="14">
        <v>44496</v>
      </c>
      <c r="F15" s="14">
        <v>24439</v>
      </c>
      <c r="G15" s="14">
        <v>38688</v>
      </c>
      <c r="H15" s="14">
        <v>19455</v>
      </c>
      <c r="I15" s="14">
        <v>12320</v>
      </c>
      <c r="J15" s="12">
        <f t="shared" si="2"/>
        <v>225436</v>
      </c>
    </row>
    <row r="16" spans="1:10" ht="15.75">
      <c r="A16" s="16" t="s">
        <v>95</v>
      </c>
      <c r="B16" s="14">
        <f>B17+B18+B19</f>
        <v>7264</v>
      </c>
      <c r="C16" s="14">
        <f aca="true" t="shared" si="5" ref="C16:I16">C17+C18+C19</f>
        <v>5920</v>
      </c>
      <c r="D16" s="14">
        <f t="shared" si="5"/>
        <v>7597</v>
      </c>
      <c r="E16" s="14">
        <f t="shared" si="5"/>
        <v>10979</v>
      </c>
      <c r="F16" s="14">
        <f t="shared" si="5"/>
        <v>6445</v>
      </c>
      <c r="G16" s="14">
        <f t="shared" si="5"/>
        <v>9013</v>
      </c>
      <c r="H16" s="14">
        <f t="shared" si="5"/>
        <v>4647</v>
      </c>
      <c r="I16" s="14">
        <f t="shared" si="5"/>
        <v>2670</v>
      </c>
      <c r="J16" s="12">
        <f t="shared" si="2"/>
        <v>54535</v>
      </c>
    </row>
    <row r="17" spans="1:10" ht="15.75">
      <c r="A17" s="15" t="s">
        <v>92</v>
      </c>
      <c r="B17" s="14">
        <v>2626</v>
      </c>
      <c r="C17" s="14">
        <v>2272</v>
      </c>
      <c r="D17" s="14">
        <v>2651</v>
      </c>
      <c r="E17" s="14">
        <v>3996</v>
      </c>
      <c r="F17" s="14">
        <v>2610</v>
      </c>
      <c r="G17" s="14">
        <v>3662</v>
      </c>
      <c r="H17" s="14">
        <v>1987</v>
      </c>
      <c r="I17" s="14">
        <v>1235</v>
      </c>
      <c r="J17" s="12">
        <f t="shared" si="2"/>
        <v>21039</v>
      </c>
    </row>
    <row r="18" spans="1:10" ht="15.75">
      <c r="A18" s="15" t="s">
        <v>93</v>
      </c>
      <c r="B18" s="14">
        <v>142</v>
      </c>
      <c r="C18" s="14">
        <v>143</v>
      </c>
      <c r="D18" s="14">
        <v>227</v>
      </c>
      <c r="E18" s="14">
        <v>286</v>
      </c>
      <c r="F18" s="14">
        <v>200</v>
      </c>
      <c r="G18" s="14">
        <v>277</v>
      </c>
      <c r="H18" s="14">
        <v>109</v>
      </c>
      <c r="I18" s="14">
        <v>93</v>
      </c>
      <c r="J18" s="12">
        <f t="shared" si="2"/>
        <v>1477</v>
      </c>
    </row>
    <row r="19" spans="1:10" ht="15.75">
      <c r="A19" s="15" t="s">
        <v>94</v>
      </c>
      <c r="B19" s="14">
        <v>4496</v>
      </c>
      <c r="C19" s="14">
        <v>3505</v>
      </c>
      <c r="D19" s="14">
        <v>4719</v>
      </c>
      <c r="E19" s="14">
        <v>6697</v>
      </c>
      <c r="F19" s="14">
        <v>3635</v>
      </c>
      <c r="G19" s="14">
        <v>5074</v>
      </c>
      <c r="H19" s="14">
        <v>2551</v>
      </c>
      <c r="I19" s="14">
        <v>1342</v>
      </c>
      <c r="J19" s="12">
        <f t="shared" si="2"/>
        <v>32019</v>
      </c>
    </row>
    <row r="20" spans="1:10" ht="15.75">
      <c r="A20" s="17" t="s">
        <v>28</v>
      </c>
      <c r="B20" s="18">
        <f>B21+B22+B23</f>
        <v>166789</v>
      </c>
      <c r="C20" s="18">
        <f aca="true" t="shared" si="6" ref="C20:I20">C21+C22+C23</f>
        <v>109940</v>
      </c>
      <c r="D20" s="18">
        <f t="shared" si="6"/>
        <v>137347</v>
      </c>
      <c r="E20" s="18">
        <f t="shared" si="6"/>
        <v>202142</v>
      </c>
      <c r="F20" s="18">
        <f t="shared" si="6"/>
        <v>136000</v>
      </c>
      <c r="G20" s="18">
        <f t="shared" si="6"/>
        <v>224015</v>
      </c>
      <c r="H20" s="18">
        <f t="shared" si="6"/>
        <v>138864</v>
      </c>
      <c r="I20" s="18">
        <f t="shared" si="6"/>
        <v>85086</v>
      </c>
      <c r="J20" s="12">
        <f aca="true" t="shared" si="7" ref="J20:J26">SUM(B20:I20)</f>
        <v>1200183</v>
      </c>
    </row>
    <row r="21" spans="1:10" ht="18.75" customHeight="1">
      <c r="A21" s="13" t="s">
        <v>29</v>
      </c>
      <c r="B21" s="14">
        <v>81475</v>
      </c>
      <c r="C21" s="14">
        <v>57278</v>
      </c>
      <c r="D21" s="14">
        <v>70778</v>
      </c>
      <c r="E21" s="14">
        <v>103941</v>
      </c>
      <c r="F21" s="14">
        <v>72989</v>
      </c>
      <c r="G21" s="14">
        <v>116470</v>
      </c>
      <c r="H21" s="14">
        <v>70686</v>
      </c>
      <c r="I21" s="14">
        <v>43520</v>
      </c>
      <c r="J21" s="12">
        <f t="shared" si="7"/>
        <v>617137</v>
      </c>
    </row>
    <row r="22" spans="1:10" ht="18.75" customHeight="1">
      <c r="A22" s="13" t="s">
        <v>30</v>
      </c>
      <c r="B22" s="14">
        <v>69474</v>
      </c>
      <c r="C22" s="14">
        <v>41464</v>
      </c>
      <c r="D22" s="14">
        <v>53028</v>
      </c>
      <c r="E22" s="14">
        <v>77258</v>
      </c>
      <c r="F22" s="14">
        <v>50912</v>
      </c>
      <c r="G22" s="14">
        <v>87959</v>
      </c>
      <c r="H22" s="14">
        <v>56376</v>
      </c>
      <c r="I22" s="14">
        <v>35354</v>
      </c>
      <c r="J22" s="12">
        <f t="shared" si="7"/>
        <v>471825</v>
      </c>
    </row>
    <row r="23" spans="1:10" ht="18.75" customHeight="1">
      <c r="A23" s="13" t="s">
        <v>31</v>
      </c>
      <c r="B23" s="14">
        <v>15840</v>
      </c>
      <c r="C23" s="14">
        <v>11198</v>
      </c>
      <c r="D23" s="14">
        <v>13541</v>
      </c>
      <c r="E23" s="14">
        <v>20943</v>
      </c>
      <c r="F23" s="14">
        <v>12099</v>
      </c>
      <c r="G23" s="14">
        <v>19586</v>
      </c>
      <c r="H23" s="14">
        <v>11802</v>
      </c>
      <c r="I23" s="14">
        <v>6212</v>
      </c>
      <c r="J23" s="12">
        <f t="shared" si="7"/>
        <v>111221</v>
      </c>
    </row>
    <row r="24" spans="1:10" ht="18.75" customHeight="1">
      <c r="A24" s="17" t="s">
        <v>32</v>
      </c>
      <c r="B24" s="14">
        <f>B25+B26</f>
        <v>61003</v>
      </c>
      <c r="C24" s="14">
        <f aca="true" t="shared" si="8" ref="C24:I24">C25+C26</f>
        <v>51022</v>
      </c>
      <c r="D24" s="14">
        <f t="shared" si="8"/>
        <v>78798</v>
      </c>
      <c r="E24" s="14">
        <f t="shared" si="8"/>
        <v>107460</v>
      </c>
      <c r="F24" s="14">
        <f t="shared" si="8"/>
        <v>60930</v>
      </c>
      <c r="G24" s="14">
        <f t="shared" si="8"/>
        <v>81633</v>
      </c>
      <c r="H24" s="14">
        <f t="shared" si="8"/>
        <v>36162</v>
      </c>
      <c r="I24" s="14">
        <f t="shared" si="8"/>
        <v>18639</v>
      </c>
      <c r="J24" s="12">
        <f t="shared" si="7"/>
        <v>495647</v>
      </c>
    </row>
    <row r="25" spans="1:10" ht="18.75" customHeight="1">
      <c r="A25" s="13" t="s">
        <v>33</v>
      </c>
      <c r="B25" s="14">
        <v>39042</v>
      </c>
      <c r="C25" s="14">
        <v>32654</v>
      </c>
      <c r="D25" s="14">
        <v>50431</v>
      </c>
      <c r="E25" s="14">
        <v>68774</v>
      </c>
      <c r="F25" s="14">
        <v>38995</v>
      </c>
      <c r="G25" s="14">
        <v>52245</v>
      </c>
      <c r="H25" s="14">
        <v>23144</v>
      </c>
      <c r="I25" s="14">
        <v>11929</v>
      </c>
      <c r="J25" s="12">
        <f t="shared" si="7"/>
        <v>317214</v>
      </c>
    </row>
    <row r="26" spans="1:10" ht="18.75" customHeight="1">
      <c r="A26" s="13" t="s">
        <v>34</v>
      </c>
      <c r="B26" s="14">
        <v>21961</v>
      </c>
      <c r="C26" s="14">
        <v>18368</v>
      </c>
      <c r="D26" s="14">
        <v>28367</v>
      </c>
      <c r="E26" s="14">
        <v>38686</v>
      </c>
      <c r="F26" s="14">
        <v>21935</v>
      </c>
      <c r="G26" s="14">
        <v>29388</v>
      </c>
      <c r="H26" s="14">
        <v>13018</v>
      </c>
      <c r="I26" s="14">
        <v>6710</v>
      </c>
      <c r="J26" s="12">
        <f t="shared" si="7"/>
        <v>178433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0.9564009220296308</v>
      </c>
      <c r="C32" s="23">
        <f aca="true" t="shared" si="9" ref="C32:I32">(((+C$8+C$20)*C$29)+(C$24*C$30))/C$7</f>
        <v>0.952759825933465</v>
      </c>
      <c r="D32" s="23">
        <f t="shared" si="9"/>
        <v>0.9677394105740922</v>
      </c>
      <c r="E32" s="23">
        <f t="shared" si="9"/>
        <v>0.9630226323572275</v>
      </c>
      <c r="F32" s="23">
        <f t="shared" si="9"/>
        <v>0.9608409277956667</v>
      </c>
      <c r="G32" s="23">
        <f t="shared" si="9"/>
        <v>0.9637143336037657</v>
      </c>
      <c r="H32" s="23">
        <f t="shared" si="9"/>
        <v>0.9070502801785293</v>
      </c>
      <c r="I32" s="23">
        <f t="shared" si="9"/>
        <v>0.9816866407806556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1.4961936024231544</v>
      </c>
      <c r="C35" s="26">
        <f aca="true" t="shared" si="10" ref="C35:I35">C32*C34</f>
        <v>1.4655351642508558</v>
      </c>
      <c r="D35" s="26">
        <f t="shared" si="10"/>
        <v>1.5038670440321393</v>
      </c>
      <c r="E35" s="26">
        <f t="shared" si="10"/>
        <v>1.4957667525772458</v>
      </c>
      <c r="F35" s="26">
        <f t="shared" si="10"/>
        <v>1.4524071464559298</v>
      </c>
      <c r="G35" s="26">
        <f t="shared" si="10"/>
        <v>1.5269089901618065</v>
      </c>
      <c r="H35" s="26">
        <f t="shared" si="10"/>
        <v>1.646840488692138</v>
      </c>
      <c r="I35" s="26">
        <f t="shared" si="10"/>
        <v>1.885329193619249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770141.72</v>
      </c>
      <c r="C41" s="29">
        <f aca="true" t="shared" si="13" ref="C41:I41">+C42+C43</f>
        <v>574539.61</v>
      </c>
      <c r="D41" s="29">
        <f t="shared" si="13"/>
        <v>882685.74</v>
      </c>
      <c r="E41" s="29">
        <f t="shared" si="13"/>
        <v>1118740.79</v>
      </c>
      <c r="F41" s="29">
        <f t="shared" si="13"/>
        <v>665311.4</v>
      </c>
      <c r="G41" s="29">
        <f t="shared" si="13"/>
        <v>1112296.7</v>
      </c>
      <c r="H41" s="29">
        <f t="shared" si="13"/>
        <v>620992.26</v>
      </c>
      <c r="I41" s="29">
        <f t="shared" si="13"/>
        <v>499627.32</v>
      </c>
      <c r="J41" s="29">
        <f t="shared" si="12"/>
        <v>6244335.54</v>
      </c>
      <c r="L41" s="43"/>
      <c r="M41" s="43"/>
    </row>
    <row r="42" spans="1:10" ht="15.75">
      <c r="A42" s="17" t="s">
        <v>72</v>
      </c>
      <c r="B42" s="30">
        <f>ROUND(+B7*B35,2)</f>
        <v>770141.72</v>
      </c>
      <c r="C42" s="30">
        <f aca="true" t="shared" si="14" ref="C42:I42">ROUND(+C7*C35,2)</f>
        <v>574539.61</v>
      </c>
      <c r="D42" s="30">
        <f t="shared" si="14"/>
        <v>882685.74</v>
      </c>
      <c r="E42" s="30">
        <f t="shared" si="14"/>
        <v>1118740.79</v>
      </c>
      <c r="F42" s="30">
        <f t="shared" si="14"/>
        <v>665311.4</v>
      </c>
      <c r="G42" s="30">
        <f t="shared" si="14"/>
        <v>1112296.7</v>
      </c>
      <c r="H42" s="30">
        <f t="shared" si="14"/>
        <v>620992.26</v>
      </c>
      <c r="I42" s="30">
        <f t="shared" si="14"/>
        <v>499627.32</v>
      </c>
      <c r="J42" s="30">
        <f>SUM(B42:I42)</f>
        <v>6244335.54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-90229.02</v>
      </c>
      <c r="C45" s="31">
        <f t="shared" si="16"/>
        <v>-97295.74</v>
      </c>
      <c r="D45" s="31">
        <f t="shared" si="16"/>
        <v>-100023</v>
      </c>
      <c r="E45" s="31">
        <f t="shared" si="16"/>
        <v>-119004</v>
      </c>
      <c r="F45" s="31">
        <f t="shared" si="16"/>
        <v>-102264</v>
      </c>
      <c r="G45" s="31">
        <f t="shared" si="16"/>
        <v>-119208</v>
      </c>
      <c r="H45" s="31">
        <f t="shared" si="16"/>
        <v>-55161</v>
      </c>
      <c r="I45" s="31">
        <f t="shared" si="16"/>
        <v>-68193</v>
      </c>
      <c r="J45" s="31">
        <f t="shared" si="16"/>
        <v>-751377.76</v>
      </c>
      <c r="L45" s="43"/>
    </row>
    <row r="46" spans="1:12" ht="15.75">
      <c r="A46" s="17" t="s">
        <v>42</v>
      </c>
      <c r="B46" s="32">
        <f>B47+B48</f>
        <v>-86076</v>
      </c>
      <c r="C46" s="32">
        <f aca="true" t="shared" si="17" ref="C46:I46">C47+C48</f>
        <v>-93072</v>
      </c>
      <c r="D46" s="32">
        <f t="shared" si="17"/>
        <v>-100023</v>
      </c>
      <c r="E46" s="32">
        <f t="shared" si="17"/>
        <v>-119004</v>
      </c>
      <c r="F46" s="32">
        <f t="shared" si="17"/>
        <v>-102264</v>
      </c>
      <c r="G46" s="32">
        <f t="shared" si="17"/>
        <v>-119208</v>
      </c>
      <c r="H46" s="32">
        <f t="shared" si="17"/>
        <v>-55161</v>
      </c>
      <c r="I46" s="32">
        <f t="shared" si="17"/>
        <v>-68193</v>
      </c>
      <c r="J46" s="31">
        <f t="shared" si="12"/>
        <v>-743001</v>
      </c>
      <c r="L46" s="43"/>
    </row>
    <row r="47" spans="1:12" ht="15.75">
      <c r="A47" s="13" t="s">
        <v>67</v>
      </c>
      <c r="B47" s="20">
        <f aca="true" t="shared" si="18" ref="B47:I47">ROUND(-B9*$D$3,2)</f>
        <v>-94449</v>
      </c>
      <c r="C47" s="20">
        <f t="shared" si="18"/>
        <v>-93072</v>
      </c>
      <c r="D47" s="20">
        <f t="shared" si="18"/>
        <v>-101958</v>
      </c>
      <c r="E47" s="20">
        <f t="shared" si="18"/>
        <v>-119004</v>
      </c>
      <c r="F47" s="20">
        <f t="shared" si="18"/>
        <v>-102264</v>
      </c>
      <c r="G47" s="20">
        <f t="shared" si="18"/>
        <v>-122349</v>
      </c>
      <c r="H47" s="20">
        <f t="shared" si="18"/>
        <v>-55785</v>
      </c>
      <c r="I47" s="20">
        <f t="shared" si="18"/>
        <v>-68193</v>
      </c>
      <c r="J47" s="57">
        <f t="shared" si="12"/>
        <v>-757074</v>
      </c>
      <c r="L47" s="43"/>
    </row>
    <row r="48" spans="1:12" ht="15.75">
      <c r="A48" s="13" t="s">
        <v>66</v>
      </c>
      <c r="B48" s="20">
        <f>ROUND(B11*$D$3,2)</f>
        <v>8373</v>
      </c>
      <c r="C48" s="20">
        <f aca="true" t="shared" si="19" ref="C48:I48">ROUND(C11*$D$3,2)</f>
        <v>0</v>
      </c>
      <c r="D48" s="20">
        <f t="shared" si="19"/>
        <v>1935</v>
      </c>
      <c r="E48" s="20">
        <f t="shared" si="19"/>
        <v>0</v>
      </c>
      <c r="F48" s="20">
        <f t="shared" si="19"/>
        <v>0</v>
      </c>
      <c r="G48" s="20">
        <f t="shared" si="19"/>
        <v>3141</v>
      </c>
      <c r="H48" s="20">
        <f t="shared" si="19"/>
        <v>624</v>
      </c>
      <c r="I48" s="20">
        <f t="shared" si="19"/>
        <v>0</v>
      </c>
      <c r="J48" s="57">
        <f>SUM(B48:I48)</f>
        <v>14073</v>
      </c>
      <c r="L48" s="43"/>
    </row>
    <row r="49" spans="1:12" ht="15.75">
      <c r="A49" s="17" t="s">
        <v>43</v>
      </c>
      <c r="B49" s="32">
        <f aca="true" t="shared" si="20" ref="B49:J49">SUM(B50:B54)</f>
        <v>-4153.02</v>
      </c>
      <c r="C49" s="32">
        <f t="shared" si="20"/>
        <v>-4223.74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-8376.76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-4000</v>
      </c>
      <c r="C52" s="27">
        <v>-4000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-8000</v>
      </c>
    </row>
    <row r="53" spans="1:10" ht="15.75">
      <c r="A53" s="13" t="s">
        <v>63</v>
      </c>
      <c r="B53" s="27">
        <v>-153.02</v>
      </c>
      <c r="C53" s="27">
        <v>-223.74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-376.76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679912.7</v>
      </c>
      <c r="C57" s="35">
        <f t="shared" si="21"/>
        <v>477243.87</v>
      </c>
      <c r="D57" s="35">
        <f t="shared" si="21"/>
        <v>782662.74</v>
      </c>
      <c r="E57" s="35">
        <f t="shared" si="21"/>
        <v>999736.79</v>
      </c>
      <c r="F57" s="35">
        <f t="shared" si="21"/>
        <v>563047.4</v>
      </c>
      <c r="G57" s="35">
        <f t="shared" si="21"/>
        <v>993088.7</v>
      </c>
      <c r="H57" s="35">
        <f t="shared" si="21"/>
        <v>565831.26</v>
      </c>
      <c r="I57" s="35">
        <f t="shared" si="21"/>
        <v>431434.32</v>
      </c>
      <c r="J57" s="35">
        <f>SUM(B57:I57)</f>
        <v>5492957.779999999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5492957.7700000005</v>
      </c>
      <c r="L60" s="43"/>
    </row>
    <row r="61" spans="1:10" ht="17.25" customHeight="1">
      <c r="A61" s="17" t="s">
        <v>46</v>
      </c>
      <c r="B61" s="45">
        <v>100074.37</v>
      </c>
      <c r="C61" s="45">
        <v>52280.29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152354.66</v>
      </c>
    </row>
    <row r="62" spans="1:10" ht="17.25" customHeight="1">
      <c r="A62" s="17" t="s">
        <v>52</v>
      </c>
      <c r="B62" s="45">
        <v>283689.71</v>
      </c>
      <c r="C62" s="45">
        <v>213531.69</v>
      </c>
      <c r="D62" s="44">
        <v>0</v>
      </c>
      <c r="E62" s="45">
        <v>-14508.93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482712.47000000003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23433.5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23433.5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138914.63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138914.63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8412.45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8412.45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42222.56</v>
      </c>
      <c r="E66" s="44">
        <v>0</v>
      </c>
      <c r="F66" s="45">
        <v>63120.27</v>
      </c>
      <c r="G66" s="44">
        <v>0</v>
      </c>
      <c r="H66" s="44">
        <v>0</v>
      </c>
      <c r="I66" s="44">
        <v>0</v>
      </c>
      <c r="J66" s="35">
        <f t="shared" si="22"/>
        <v>105342.82999999999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45916.62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45916.62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95460.43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95460.43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9837.04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9837.04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137457.87</v>
      </c>
      <c r="G70" s="44">
        <v>0</v>
      </c>
      <c r="H70" s="44">
        <v>0</v>
      </c>
      <c r="I70" s="44">
        <v>0</v>
      </c>
      <c r="J70" s="35">
        <f t="shared" si="22"/>
        <v>137457.87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153909.8</v>
      </c>
      <c r="H71" s="45">
        <v>164354.67</v>
      </c>
      <c r="I71" s="44">
        <v>0</v>
      </c>
      <c r="J71" s="32">
        <f t="shared" si="22"/>
        <v>318264.47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229875.55</v>
      </c>
      <c r="H72" s="44">
        <v>0</v>
      </c>
      <c r="I72" s="44">
        <v>0</v>
      </c>
      <c r="J72" s="35">
        <f t="shared" si="22"/>
        <v>229875.55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114163.33</v>
      </c>
      <c r="J73" s="32">
        <f t="shared" si="22"/>
        <v>114163.33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57646.68</v>
      </c>
      <c r="J74" s="35">
        <f t="shared" si="22"/>
        <v>57646.68</v>
      </c>
    </row>
    <row r="75" spans="1:10" ht="17.25" customHeight="1">
      <c r="A75" s="41" t="s">
        <v>65</v>
      </c>
      <c r="B75" s="39">
        <v>296148.62</v>
      </c>
      <c r="C75" s="39">
        <v>211431.89</v>
      </c>
      <c r="D75" s="39">
        <v>569679.58</v>
      </c>
      <c r="E75" s="39">
        <v>863031.64</v>
      </c>
      <c r="F75" s="39">
        <v>362469.26</v>
      </c>
      <c r="G75" s="39">
        <v>609303.35</v>
      </c>
      <c r="H75" s="39">
        <v>401476.59</v>
      </c>
      <c r="I75" s="39">
        <v>259624.31</v>
      </c>
      <c r="J75" s="39">
        <f>SUM(B75:I75)</f>
        <v>3573165.24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1.5882931295781764</v>
      </c>
      <c r="C79" s="55">
        <v>1.5548865796088531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1.475344064347967</v>
      </c>
      <c r="C80" s="55">
        <v>1.4358090614886732</v>
      </c>
      <c r="D80" s="55"/>
      <c r="E80" s="55">
        <v>1.5278526077382037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1.4078209237260182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1.4815978387559414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1.7900322972413885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1.7079853110195387</v>
      </c>
      <c r="E84" s="55">
        <v>0</v>
      </c>
      <c r="F84" s="55">
        <v>1.4992925079259136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1.4732783289389404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1.47155223276261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1.4581126836259406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1.4427987247676017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1.46823064101343</v>
      </c>
      <c r="H89" s="55">
        <v>1.6468404931566427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1.6067868383775847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1.8438038309591838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1.9092833554483195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2014-06-10T19:19:09Z</dcterms:modified>
  <cp:category/>
  <cp:version/>
  <cp:contentType/>
  <cp:contentStatus/>
</cp:coreProperties>
</file>