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<sst xmlns="http://schemas.openxmlformats.org/spreadsheetml/2006/main" count="127" uniqueCount="127">
  <si>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</si>
  <si>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</si>
  <si>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</si>
  <si>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</si>
  <si>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</si>
  <si>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</si>
  <si>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</si>
  <si>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</si>
  <si>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</si>
  <si>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</si>
  <si>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</si>
  <si>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</si>
  <si>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</si>
  <si>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</si>
  <si>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</si>
  <si>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</si>
  <si>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</si>
  <si>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</si>
  <si>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</si>
  <si>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</si>
  <si>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</si>
  <si>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</si>
  <si>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</si>
  <si>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</si>
  <si>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</si>
  <si>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</si>
  <si>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</si>
  <si>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</si>
  <si>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</si>
  <si>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</si>
  <si>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</si>
  <si>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</si>
  <si>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</si>
  <si>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</si>
  <si>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</si>
  <si>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</si>
  <si>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</si>
  <si>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</si>
  <si>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</si>
  <si>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</si>
  <si>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</si>
  <si>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</si>
  <si>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</si>
  <si>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</si>
  <si>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</si>
  <si>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</si>
  <si>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</si>
  <si>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</si>
  <si>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</si>
  <si>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</si>
  <si>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</si>
  <si>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</si>
  <si>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</si>
  <si>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</si>
  <si>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</si>
  <si>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</si>
  <si>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</si>
  <si>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</si>
  <si>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</si>
  <si>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</si>
  <si>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</si>
  <si>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</si>
  <si>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</si>
  <si>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</si>
  <si>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</si>
  <si>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</si>
  <si>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</si>
  <si>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</si>
  <si>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</si>
  <si>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</si>
  <si>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</si>
  <si>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</si>
  <si>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</si>
  <si>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</si>
  <si>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</si>
  <si>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</si>
  <si>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</si>
  <si>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</si>
  <si>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</si>
  <si>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</si>
  <si>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</si>
  <si>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</si>
  <si>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</si>
  <si>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</si>
  <si>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</si>
  <si>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</si>
  <si>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</si>
  <si>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</si>
  <si>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</si>
  <si>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</si>
  <si>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</si>
  <si>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</si>
  <si>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</si>
  <si>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</si>
  <si>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</si>
  <si>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</si>
  <si>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</si>
  <si>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</si>
  <si>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</si>
  <si>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</si>
  <si>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</si>
  <si>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</si>
  <si>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</si>
  <si>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</si>
  <si>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</si>
  <si>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</si>
  <si>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</si>
  <si>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</si>
  <si>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</si>
  <si>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</si>
  <si>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</si>
  <si>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</si>
  <si>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</si>
  <si>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</si>
  <si>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</si>
  <si>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</si>
  <si>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</si>
  <si>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</si>
  <si>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</si>
  <si>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</si>
  <si>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</si>
  <si>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</si>
  <si>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</si>
  <si>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</si>
  <si>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</si>
  <si>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</si>
  <si>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23/06/14 - VENCIMENTO 30/06/14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</si>
</sst>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  <xf numFmtId="172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B69" sqref="B69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398855</v>
      </c>
      <c r="C7" s="9">
        <f t="shared" si="0"/>
        <v>531529</v>
      </c>
      <c r="D7" s="9">
        <f t="shared" si="0"/>
        <v>550787</v>
      </c>
      <c r="E7" s="9">
        <f t="shared" si="0"/>
        <v>379198</v>
      </c>
      <c r="F7" s="9">
        <f t="shared" si="0"/>
        <v>539048</v>
      </c>
      <c r="G7" s="9">
        <f t="shared" si="0"/>
        <v>863599</v>
      </c>
      <c r="H7" s="9">
        <f t="shared" si="0"/>
        <v>378011</v>
      </c>
      <c r="I7" s="9">
        <f t="shared" si="0"/>
        <v>81269</v>
      </c>
      <c r="J7" s="9">
        <f t="shared" si="0"/>
        <v>211524</v>
      </c>
      <c r="K7" s="9">
        <f t="shared" si="0"/>
        <v>3933820</v>
      </c>
      <c r="L7" s="53"/>
    </row>
    <row r="8" spans="1:11" ht="17.25" customHeight="1">
      <c r="A8" s="10" t="s">
        <v>121</v>
      </c>
      <c r="B8" s="11">
        <f>B9+B12+B16</f>
        <v>241249</v>
      </c>
      <c r="C8" s="11">
        <f aca="true" t="shared" si="1" ref="C8:J8">C9+C12+C16</f>
        <v>325795</v>
      </c>
      <c r="D8" s="11">
        <f t="shared" si="1"/>
        <v>318977</v>
      </c>
      <c r="E8" s="11">
        <f t="shared" si="1"/>
        <v>228362</v>
      </c>
      <c r="F8" s="11">
        <f t="shared" si="1"/>
        <v>305180</v>
      </c>
      <c r="G8" s="11">
        <f t="shared" si="1"/>
        <v>471894</v>
      </c>
      <c r="H8" s="11">
        <f t="shared" si="1"/>
        <v>236833</v>
      </c>
      <c r="I8" s="11">
        <f t="shared" si="1"/>
        <v>43513</v>
      </c>
      <c r="J8" s="11">
        <f t="shared" si="1"/>
        <v>121669</v>
      </c>
      <c r="K8" s="11">
        <f>SUM(B8:J8)</f>
        <v>2293472</v>
      </c>
    </row>
    <row r="9" spans="1:11" ht="17.25" customHeight="1">
      <c r="A9" s="15" t="s">
        <v>17</v>
      </c>
      <c r="B9" s="13">
        <f>+B10+B11</f>
        <v>37732</v>
      </c>
      <c r="C9" s="13">
        <f aca="true" t="shared" si="2" ref="C9:J9">+C10+C11</f>
        <v>52079</v>
      </c>
      <c r="D9" s="13">
        <f t="shared" si="2"/>
        <v>47665</v>
      </c>
      <c r="E9" s="13">
        <f t="shared" si="2"/>
        <v>33259</v>
      </c>
      <c r="F9" s="13">
        <f t="shared" si="2"/>
        <v>40749</v>
      </c>
      <c r="G9" s="13">
        <f t="shared" si="2"/>
        <v>48704</v>
      </c>
      <c r="H9" s="13">
        <f t="shared" si="2"/>
        <v>42012</v>
      </c>
      <c r="I9" s="13">
        <f t="shared" si="2"/>
        <v>7789</v>
      </c>
      <c r="J9" s="13">
        <f t="shared" si="2"/>
        <v>16749</v>
      </c>
      <c r="K9" s="11">
        <f>SUM(B9:J9)</f>
        <v>326738</v>
      </c>
    </row>
    <row r="10" spans="1:11" ht="17.25" customHeight="1">
      <c r="A10" s="30" t="s">
        <v>18</v>
      </c>
      <c r="B10" s="13">
        <v>37732</v>
      </c>
      <c r="C10" s="13">
        <v>52079</v>
      </c>
      <c r="D10" s="13">
        <v>47665</v>
      </c>
      <c r="E10" s="13">
        <v>33259</v>
      </c>
      <c r="F10" s="13">
        <v>40749</v>
      </c>
      <c r="G10" s="13">
        <v>48704</v>
      </c>
      <c r="H10" s="13">
        <v>42012</v>
      </c>
      <c r="I10" s="13">
        <v>7789</v>
      </c>
      <c r="J10" s="13">
        <v>16749</v>
      </c>
      <c r="K10" s="11">
        <f>SUM(B10:J10)</f>
        <v>326738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198493</v>
      </c>
      <c r="C12" s="17">
        <f t="shared" si="3"/>
        <v>266490</v>
      </c>
      <c r="D12" s="17">
        <f t="shared" si="3"/>
        <v>264956</v>
      </c>
      <c r="E12" s="17">
        <f t="shared" si="3"/>
        <v>190539</v>
      </c>
      <c r="F12" s="17">
        <f t="shared" si="3"/>
        <v>257970</v>
      </c>
      <c r="G12" s="17">
        <f t="shared" si="3"/>
        <v>412901</v>
      </c>
      <c r="H12" s="17">
        <f t="shared" si="3"/>
        <v>190190</v>
      </c>
      <c r="I12" s="17">
        <f t="shared" si="3"/>
        <v>34583</v>
      </c>
      <c r="J12" s="17">
        <f t="shared" si="3"/>
        <v>102517</v>
      </c>
      <c r="K12" s="11">
        <f aca="true" t="shared" si="4" ref="K12:K27">SUM(B12:J12)</f>
        <v>1918639</v>
      </c>
    </row>
    <row r="13" spans="1:13" ht="17.25" customHeight="1">
      <c r="A13" s="14" t="s">
        <v>20</v>
      </c>
      <c r="B13" s="13">
        <v>89108</v>
      </c>
      <c r="C13" s="13">
        <v>127672</v>
      </c>
      <c r="D13" s="13">
        <v>130383</v>
      </c>
      <c r="E13" s="13">
        <v>91815</v>
      </c>
      <c r="F13" s="13">
        <v>124050</v>
      </c>
      <c r="G13" s="13">
        <v>191287</v>
      </c>
      <c r="H13" s="13">
        <v>86538</v>
      </c>
      <c r="I13" s="13">
        <v>18400</v>
      </c>
      <c r="J13" s="13">
        <v>50265</v>
      </c>
      <c r="K13" s="11">
        <f t="shared" si="4"/>
        <v>909518</v>
      </c>
      <c r="L13" s="53"/>
      <c r="M13" s="54"/>
    </row>
    <row r="14" spans="1:12" ht="17.25" customHeight="1">
      <c r="A14" s="14" t="s">
        <v>21</v>
      </c>
      <c r="B14" s="13">
        <v>94290</v>
      </c>
      <c r="C14" s="13">
        <v>117699</v>
      </c>
      <c r="D14" s="13">
        <v>115330</v>
      </c>
      <c r="E14" s="13">
        <v>85229</v>
      </c>
      <c r="F14" s="13">
        <v>115025</v>
      </c>
      <c r="G14" s="13">
        <v>195888</v>
      </c>
      <c r="H14" s="13">
        <v>89531</v>
      </c>
      <c r="I14" s="13">
        <v>13448</v>
      </c>
      <c r="J14" s="13">
        <v>44729</v>
      </c>
      <c r="K14" s="11">
        <f t="shared" si="4"/>
        <v>871169</v>
      </c>
      <c r="L14" s="53"/>
    </row>
    <row r="15" spans="1:11" ht="17.25" customHeight="1">
      <c r="A15" s="14" t="s">
        <v>22</v>
      </c>
      <c r="B15" s="13">
        <v>15095</v>
      </c>
      <c r="C15" s="13">
        <v>21119</v>
      </c>
      <c r="D15" s="13">
        <v>19243</v>
      </c>
      <c r="E15" s="13">
        <v>13495</v>
      </c>
      <c r="F15" s="13">
        <v>18895</v>
      </c>
      <c r="G15" s="13">
        <v>25726</v>
      </c>
      <c r="H15" s="13">
        <v>14121</v>
      </c>
      <c r="I15" s="13">
        <v>2735</v>
      </c>
      <c r="J15" s="13">
        <v>7523</v>
      </c>
      <c r="K15" s="11">
        <f t="shared" si="4"/>
        <v>137952</v>
      </c>
    </row>
    <row r="16" spans="1:11" ht="17.25" customHeight="1">
      <c r="A16" s="15" t="s">
        <v>117</v>
      </c>
      <c r="B16" s="13">
        <f>B17+B18+B19</f>
        <v>5024</v>
      </c>
      <c r="C16" s="13">
        <f aca="true" t="shared" si="5" ref="C16:J16">C17+C18+C19</f>
        <v>7226</v>
      </c>
      <c r="D16" s="13">
        <f t="shared" si="5"/>
        <v>6356</v>
      </c>
      <c r="E16" s="13">
        <f t="shared" si="5"/>
        <v>4564</v>
      </c>
      <c r="F16" s="13">
        <f t="shared" si="5"/>
        <v>6461</v>
      </c>
      <c r="G16" s="13">
        <f t="shared" si="5"/>
        <v>10289</v>
      </c>
      <c r="H16" s="13">
        <f t="shared" si="5"/>
        <v>4631</v>
      </c>
      <c r="I16" s="13">
        <f t="shared" si="5"/>
        <v>1141</v>
      </c>
      <c r="J16" s="13">
        <f t="shared" si="5"/>
        <v>2403</v>
      </c>
      <c r="K16" s="11">
        <f t="shared" si="4"/>
        <v>48095</v>
      </c>
    </row>
    <row r="17" spans="1:11" ht="17.25" customHeight="1">
      <c r="A17" s="14" t="s">
        <v>118</v>
      </c>
      <c r="B17" s="13">
        <v>2310</v>
      </c>
      <c r="C17" s="13">
        <v>3309</v>
      </c>
      <c r="D17" s="13">
        <v>3032</v>
      </c>
      <c r="E17" s="13">
        <v>2219</v>
      </c>
      <c r="F17" s="13">
        <v>3174</v>
      </c>
      <c r="G17" s="13">
        <v>5191</v>
      </c>
      <c r="H17" s="13">
        <v>2360</v>
      </c>
      <c r="I17" s="13">
        <v>576</v>
      </c>
      <c r="J17" s="13">
        <v>1124</v>
      </c>
      <c r="K17" s="11">
        <f t="shared" si="4"/>
        <v>23295</v>
      </c>
    </row>
    <row r="18" spans="1:11" ht="17.25" customHeight="1">
      <c r="A18" s="14" t="s">
        <v>119</v>
      </c>
      <c r="B18" s="13">
        <v>136</v>
      </c>
      <c r="C18" s="13">
        <v>236</v>
      </c>
      <c r="D18" s="13">
        <v>268</v>
      </c>
      <c r="E18" s="13">
        <v>224</v>
      </c>
      <c r="F18" s="13">
        <v>253</v>
      </c>
      <c r="G18" s="13">
        <v>455</v>
      </c>
      <c r="H18" s="13">
        <v>204</v>
      </c>
      <c r="I18" s="13">
        <v>51</v>
      </c>
      <c r="J18" s="13">
        <v>76</v>
      </c>
      <c r="K18" s="11">
        <f t="shared" si="4"/>
        <v>1903</v>
      </c>
    </row>
    <row r="19" spans="1:11" ht="17.25" customHeight="1">
      <c r="A19" s="14" t="s">
        <v>120</v>
      </c>
      <c r="B19" s="13">
        <v>2578</v>
      </c>
      <c r="C19" s="13">
        <v>3681</v>
      </c>
      <c r="D19" s="13">
        <v>3056</v>
      </c>
      <c r="E19" s="13">
        <v>2121</v>
      </c>
      <c r="F19" s="13">
        <v>3034</v>
      </c>
      <c r="G19" s="13">
        <v>4643</v>
      </c>
      <c r="H19" s="13">
        <v>2067</v>
      </c>
      <c r="I19" s="13">
        <v>514</v>
      </c>
      <c r="J19" s="13">
        <v>1203</v>
      </c>
      <c r="K19" s="11">
        <f t="shared" si="4"/>
        <v>22897</v>
      </c>
    </row>
    <row r="20" spans="1:11" ht="17.25" customHeight="1">
      <c r="A20" s="16" t="s">
        <v>23</v>
      </c>
      <c r="B20" s="11">
        <f>+B21+B22+B23</f>
        <v>128828</v>
      </c>
      <c r="C20" s="11">
        <f aca="true" t="shared" si="6" ref="C20:J20">+C21+C22+C23</f>
        <v>158961</v>
      </c>
      <c r="D20" s="11">
        <f t="shared" si="6"/>
        <v>174816</v>
      </c>
      <c r="E20" s="11">
        <f t="shared" si="6"/>
        <v>117614</v>
      </c>
      <c r="F20" s="11">
        <f t="shared" si="6"/>
        <v>191650</v>
      </c>
      <c r="G20" s="11">
        <f t="shared" si="6"/>
        <v>343306</v>
      </c>
      <c r="H20" s="11">
        <f t="shared" si="6"/>
        <v>115841</v>
      </c>
      <c r="I20" s="11">
        <f t="shared" si="6"/>
        <v>27795</v>
      </c>
      <c r="J20" s="11">
        <f t="shared" si="6"/>
        <v>64639</v>
      </c>
      <c r="K20" s="11">
        <f t="shared" si="4"/>
        <v>1323450</v>
      </c>
    </row>
    <row r="21" spans="1:12" ht="17.25" customHeight="1">
      <c r="A21" s="12" t="s">
        <v>24</v>
      </c>
      <c r="B21" s="13">
        <v>63940</v>
      </c>
      <c r="C21" s="13">
        <v>86185</v>
      </c>
      <c r="D21" s="13">
        <v>96186</v>
      </c>
      <c r="E21" s="13">
        <v>63655</v>
      </c>
      <c r="F21" s="13">
        <v>102670</v>
      </c>
      <c r="G21" s="13">
        <v>172348</v>
      </c>
      <c r="H21" s="13">
        <v>61988</v>
      </c>
      <c r="I21" s="13">
        <v>15976</v>
      </c>
      <c r="J21" s="13">
        <v>34957</v>
      </c>
      <c r="K21" s="11">
        <f t="shared" si="4"/>
        <v>697905</v>
      </c>
      <c r="L21" s="53"/>
    </row>
    <row r="22" spans="1:12" ht="17.25" customHeight="1">
      <c r="A22" s="12" t="s">
        <v>25</v>
      </c>
      <c r="B22" s="13">
        <v>55479</v>
      </c>
      <c r="C22" s="13">
        <v>61330</v>
      </c>
      <c r="D22" s="13">
        <v>67045</v>
      </c>
      <c r="E22" s="13">
        <v>46836</v>
      </c>
      <c r="F22" s="13">
        <v>76299</v>
      </c>
      <c r="G22" s="13">
        <v>150547</v>
      </c>
      <c r="H22" s="13">
        <v>46400</v>
      </c>
      <c r="I22" s="13">
        <v>9900</v>
      </c>
      <c r="J22" s="13">
        <v>25083</v>
      </c>
      <c r="K22" s="11">
        <f t="shared" si="4"/>
        <v>538919</v>
      </c>
      <c r="L22" s="53"/>
    </row>
    <row r="23" spans="1:11" ht="17.25" customHeight="1">
      <c r="A23" s="12" t="s">
        <v>26</v>
      </c>
      <c r="B23" s="13">
        <v>9409</v>
      </c>
      <c r="C23" s="13">
        <v>11446</v>
      </c>
      <c r="D23" s="13">
        <v>11585</v>
      </c>
      <c r="E23" s="13">
        <v>7123</v>
      </c>
      <c r="F23" s="13">
        <v>12681</v>
      </c>
      <c r="G23" s="13">
        <v>20411</v>
      </c>
      <c r="H23" s="13">
        <v>7453</v>
      </c>
      <c r="I23" s="13">
        <v>1919</v>
      </c>
      <c r="J23" s="13">
        <v>4599</v>
      </c>
      <c r="K23" s="11">
        <f t="shared" si="4"/>
        <v>86626</v>
      </c>
    </row>
    <row r="24" spans="1:11" ht="17.25" customHeight="1">
      <c r="A24" s="16" t="s">
        <v>27</v>
      </c>
      <c r="B24" s="13">
        <v>28778</v>
      </c>
      <c r="C24" s="13">
        <v>46773</v>
      </c>
      <c r="D24" s="13">
        <v>56994</v>
      </c>
      <c r="E24" s="13">
        <v>33222</v>
      </c>
      <c r="F24" s="13">
        <v>42218</v>
      </c>
      <c r="G24" s="13">
        <v>48399</v>
      </c>
      <c r="H24" s="13">
        <v>22192</v>
      </c>
      <c r="I24" s="13">
        <v>9961</v>
      </c>
      <c r="J24" s="13">
        <v>25216</v>
      </c>
      <c r="K24" s="11">
        <f t="shared" si="4"/>
        <v>313753</v>
      </c>
    </row>
    <row r="25" spans="1:12" ht="17.25" customHeight="1">
      <c r="A25" s="12" t="s">
        <v>28</v>
      </c>
      <c r="B25" s="13">
        <v>18418</v>
      </c>
      <c r="C25" s="13">
        <v>29935</v>
      </c>
      <c r="D25" s="13">
        <v>36476</v>
      </c>
      <c r="E25" s="13">
        <v>21262</v>
      </c>
      <c r="F25" s="13">
        <v>27020</v>
      </c>
      <c r="G25" s="13">
        <v>30975</v>
      </c>
      <c r="H25" s="13">
        <v>14203</v>
      </c>
      <c r="I25" s="13">
        <v>6375</v>
      </c>
      <c r="J25" s="13">
        <v>16138</v>
      </c>
      <c r="K25" s="11">
        <f t="shared" si="4"/>
        <v>200802</v>
      </c>
      <c r="L25" s="53"/>
    </row>
    <row r="26" spans="1:12" ht="17.25" customHeight="1">
      <c r="A26" s="12" t="s">
        <v>29</v>
      </c>
      <c r="B26" s="13">
        <v>10360</v>
      </c>
      <c r="C26" s="13">
        <v>16838</v>
      </c>
      <c r="D26" s="13">
        <v>20518</v>
      </c>
      <c r="E26" s="13">
        <v>11960</v>
      </c>
      <c r="F26" s="13">
        <v>15198</v>
      </c>
      <c r="G26" s="13">
        <v>17424</v>
      </c>
      <c r="H26" s="13">
        <v>7989</v>
      </c>
      <c r="I26" s="13">
        <v>3586</v>
      </c>
      <c r="J26" s="13">
        <v>9078</v>
      </c>
      <c r="K26" s="11">
        <f t="shared" si="4"/>
        <v>112951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3145</v>
      </c>
      <c r="I27" s="11">
        <v>0</v>
      </c>
      <c r="J27" s="11">
        <v>0</v>
      </c>
      <c r="K27" s="11">
        <f t="shared" si="4"/>
        <v>3145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20521.62</v>
      </c>
      <c r="I35" s="19">
        <v>0</v>
      </c>
      <c r="J35" s="19">
        <v>0</v>
      </c>
      <c r="K35" s="23">
        <f>SUM(B35:J35)</f>
        <v>20521.62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26256.78</v>
      </c>
      <c r="C40" s="19">
        <v>34129.31</v>
      </c>
      <c r="D40" s="19">
        <v>38212.46</v>
      </c>
      <c r="E40" s="19">
        <v>20654.67</v>
      </c>
      <c r="F40" s="19">
        <v>30377.85</v>
      </c>
      <c r="G40" s="19">
        <v>40997.91</v>
      </c>
      <c r="H40" s="19">
        <v>22938.75</v>
      </c>
      <c r="I40" s="19">
        <v>0</v>
      </c>
      <c r="J40" s="19">
        <v>0</v>
      </c>
      <c r="K40" s="19">
        <f t="shared" si="8"/>
        <v>213567.72999999998</v>
      </c>
    </row>
    <row r="41" spans="1:11" ht="17.25" customHeight="1">
      <c r="A41" s="12" t="s">
        <v>42</v>
      </c>
      <c r="B41" s="70">
        <v>950</v>
      </c>
      <c r="C41" s="70">
        <v>1280</v>
      </c>
      <c r="D41" s="70">
        <v>1332</v>
      </c>
      <c r="E41" s="70">
        <v>791</v>
      </c>
      <c r="F41" s="70">
        <v>1212</v>
      </c>
      <c r="G41" s="70">
        <v>1568</v>
      </c>
      <c r="H41" s="70">
        <v>828</v>
      </c>
      <c r="I41" s="70">
        <v>0</v>
      </c>
      <c r="J41" s="70">
        <v>0</v>
      </c>
      <c r="K41" s="70">
        <f t="shared" si="8"/>
        <v>7961</v>
      </c>
    </row>
    <row r="42" spans="1:12" ht="17.25" customHeight="1">
      <c r="A42" s="12" t="s">
        <v>43</v>
      </c>
      <c r="B42" s="32">
        <f>+B40/B41</f>
        <v>27.638715789473682</v>
      </c>
      <c r="C42" s="19">
        <f aca="true" t="shared" si="9" ref="C42:H42">+C40/C41</f>
        <v>26.663523437499997</v>
      </c>
      <c r="D42" s="19">
        <f t="shared" si="9"/>
        <v>28.688033033033033</v>
      </c>
      <c r="E42" s="19">
        <f t="shared" si="9"/>
        <v>26.112098609355243</v>
      </c>
      <c r="F42" s="19">
        <f t="shared" si="9"/>
        <v>25.064232673267327</v>
      </c>
      <c r="G42" s="19">
        <f t="shared" si="9"/>
        <v>26.146626275510208</v>
      </c>
      <c r="H42" s="19">
        <f t="shared" si="9"/>
        <v>27.703804347826086</v>
      </c>
      <c r="I42" s="19">
        <v>0</v>
      </c>
      <c r="J42" s="19">
        <v>0</v>
      </c>
      <c r="K42" s="19">
        <v>0</v>
      </c>
      <c r="L42" s="54"/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994330.38</v>
      </c>
      <c r="C47" s="22">
        <f aca="true" t="shared" si="10" ref="C47:H47">+C48+C56</f>
        <v>1502410.4200000002</v>
      </c>
      <c r="D47" s="22">
        <f t="shared" si="10"/>
        <v>1762957.25</v>
      </c>
      <c r="E47" s="22">
        <f t="shared" si="10"/>
        <v>1029521.61</v>
      </c>
      <c r="F47" s="22">
        <f t="shared" si="10"/>
        <v>1413929.4100000001</v>
      </c>
      <c r="G47" s="22">
        <f t="shared" si="10"/>
        <v>1947454.78</v>
      </c>
      <c r="H47" s="22">
        <f t="shared" si="10"/>
        <v>1003604.42</v>
      </c>
      <c r="I47" s="22">
        <f>+I48+I56</f>
        <v>359720.97</v>
      </c>
      <c r="J47" s="22">
        <f>+J48+J56</f>
        <v>568264.78</v>
      </c>
      <c r="K47" s="22">
        <f>SUM(B47:J47)</f>
        <v>10582194.020000001</v>
      </c>
    </row>
    <row r="48" spans="1:11" ht="17.25" customHeight="1">
      <c r="A48" s="16" t="s">
        <v>48</v>
      </c>
      <c r="B48" s="23">
        <f>SUM(B49:B55)</f>
        <v>977286.64</v>
      </c>
      <c r="C48" s="23">
        <f aca="true" t="shared" si="11" ref="C48:H48">SUM(C49:C55)</f>
        <v>1479692.58</v>
      </c>
      <c r="D48" s="23">
        <f t="shared" si="11"/>
        <v>1739979.05</v>
      </c>
      <c r="E48" s="23">
        <f t="shared" si="11"/>
        <v>1008086.26</v>
      </c>
      <c r="F48" s="23">
        <f t="shared" si="11"/>
        <v>1393091.1900000002</v>
      </c>
      <c r="G48" s="23">
        <f t="shared" si="11"/>
        <v>1919066.66</v>
      </c>
      <c r="H48" s="23">
        <f t="shared" si="11"/>
        <v>986030.8</v>
      </c>
      <c r="I48" s="23">
        <f>SUM(I49:I55)</f>
        <v>359720.97</v>
      </c>
      <c r="J48" s="23">
        <f>SUM(J49:J55)</f>
        <v>555144.74</v>
      </c>
      <c r="K48" s="23">
        <f aca="true" t="shared" si="12" ref="K48:K56">SUM(B48:J48)</f>
        <v>10418098.890000002</v>
      </c>
    </row>
    <row r="49" spans="1:11" ht="17.25" customHeight="1">
      <c r="A49" s="35" t="s">
        <v>49</v>
      </c>
      <c r="B49" s="23">
        <f aca="true" t="shared" si="13" ref="B49:H49">ROUND(B30*B7,2)</f>
        <v>951029.86</v>
      </c>
      <c r="C49" s="23">
        <f t="shared" si="13"/>
        <v>1442357.09</v>
      </c>
      <c r="D49" s="23">
        <f t="shared" si="13"/>
        <v>1701766.59</v>
      </c>
      <c r="E49" s="23">
        <f t="shared" si="13"/>
        <v>987431.59</v>
      </c>
      <c r="F49" s="23">
        <f t="shared" si="13"/>
        <v>1362713.34</v>
      </c>
      <c r="G49" s="23">
        <f t="shared" si="13"/>
        <v>1878068.75</v>
      </c>
      <c r="H49" s="23">
        <f t="shared" si="13"/>
        <v>942570.43</v>
      </c>
      <c r="I49" s="23">
        <f>ROUND(I30*I7,2)</f>
        <v>359720.97</v>
      </c>
      <c r="J49" s="23">
        <f>ROUND(J30*J7,2)</f>
        <v>555144.74</v>
      </c>
      <c r="K49" s="23">
        <f t="shared" si="12"/>
        <v>10180803.360000001</v>
      </c>
    </row>
    <row r="50" spans="1:11" ht="17.25" customHeight="1">
      <c r="A50" s="35" t="s">
        <v>50</v>
      </c>
      <c r="B50" s="19">
        <v>0</v>
      </c>
      <c r="C50" s="23">
        <f>ROUND(C31*C7,2)</f>
        <v>3206.18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3206.18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2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20521.62</v>
      </c>
      <c r="I53" s="32">
        <f>+I35</f>
        <v>0</v>
      </c>
      <c r="J53" s="32">
        <f>+J35</f>
        <v>0</v>
      </c>
      <c r="K53" s="23">
        <f t="shared" si="12"/>
        <v>20521.62</v>
      </c>
    </row>
    <row r="54" spans="1:11" ht="17.25" customHeight="1">
      <c r="A54" s="12" t="s">
        <v>54</v>
      </c>
      <c r="B54" s="19">
        <v>26256.78</v>
      </c>
      <c r="C54" s="19">
        <v>34129.31</v>
      </c>
      <c r="D54" s="19">
        <v>38212.46</v>
      </c>
      <c r="E54" s="19">
        <v>20654.67</v>
      </c>
      <c r="F54" s="19">
        <v>30377.85</v>
      </c>
      <c r="G54" s="19">
        <v>40997.91</v>
      </c>
      <c r="H54" s="19">
        <v>22938.75</v>
      </c>
      <c r="I54" s="19">
        <v>0</v>
      </c>
      <c r="J54" s="19">
        <v>0</v>
      </c>
      <c r="K54" s="19">
        <f t="shared" si="12"/>
        <v>213567.72999999998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2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2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4" ref="B60:J60">+B61+B68+B94+B95</f>
        <v>-193316.13</v>
      </c>
      <c r="C60" s="36">
        <f t="shared" si="14"/>
        <v>-185153.41</v>
      </c>
      <c r="D60" s="36">
        <f t="shared" si="14"/>
        <v>-188104.54</v>
      </c>
      <c r="E60" s="36">
        <f t="shared" si="14"/>
        <v>-212884.77000000002</v>
      </c>
      <c r="F60" s="36">
        <f t="shared" si="14"/>
        <v>-223068.21</v>
      </c>
      <c r="G60" s="36">
        <f t="shared" si="14"/>
        <v>-242338.13</v>
      </c>
      <c r="H60" s="36">
        <f t="shared" si="14"/>
        <v>-142356.94</v>
      </c>
      <c r="I60" s="36">
        <f t="shared" si="14"/>
        <v>-65687.16</v>
      </c>
      <c r="J60" s="36">
        <f t="shared" si="14"/>
        <v>-72247.41</v>
      </c>
      <c r="K60" s="36">
        <f>SUM(B60:J60)</f>
        <v>-1525156.6999999997</v>
      </c>
    </row>
    <row r="61" spans="1:11" ht="18.75" customHeight="1">
      <c r="A61" s="16" t="s">
        <v>82</v>
      </c>
      <c r="B61" s="36">
        <f aca="true" t="shared" si="15" ref="B61:J61">B62+B63+B64+B65+B66+B67</f>
        <v>-176776.47</v>
      </c>
      <c r="C61" s="36">
        <f t="shared" si="15"/>
        <v>-160949.47</v>
      </c>
      <c r="D61" s="36">
        <f t="shared" si="15"/>
        <v>-164278.16</v>
      </c>
      <c r="E61" s="36">
        <f t="shared" si="15"/>
        <v>-187526.1</v>
      </c>
      <c r="F61" s="36">
        <f t="shared" si="15"/>
        <v>-200801.47</v>
      </c>
      <c r="G61" s="36">
        <f t="shared" si="15"/>
        <v>-208981.24</v>
      </c>
      <c r="H61" s="36">
        <f t="shared" si="15"/>
        <v>-126036</v>
      </c>
      <c r="I61" s="36">
        <f t="shared" si="15"/>
        <v>-23367</v>
      </c>
      <c r="J61" s="36">
        <f t="shared" si="15"/>
        <v>-50247</v>
      </c>
      <c r="K61" s="36">
        <f aca="true" t="shared" si="16" ref="K61:K92">SUM(B61:J61)</f>
        <v>-1298962.91</v>
      </c>
    </row>
    <row r="62" spans="1:11" ht="18.75" customHeight="1">
      <c r="A62" s="12" t="s">
        <v>83</v>
      </c>
      <c r="B62" s="36">
        <f>-ROUND(B9*$D$3,2)</f>
        <v>-113196</v>
      </c>
      <c r="C62" s="36">
        <f aca="true" t="shared" si="17" ref="C62:J62">-ROUND(C9*$D$3,2)</f>
        <v>-156237</v>
      </c>
      <c r="D62" s="36">
        <f t="shared" si="17"/>
        <v>-142995</v>
      </c>
      <c r="E62" s="36">
        <f t="shared" si="17"/>
        <v>-99777</v>
      </c>
      <c r="F62" s="36">
        <f t="shared" si="17"/>
        <v>-122247</v>
      </c>
      <c r="G62" s="36">
        <f t="shared" si="17"/>
        <v>-146112</v>
      </c>
      <c r="H62" s="36">
        <f t="shared" si="17"/>
        <v>-126036</v>
      </c>
      <c r="I62" s="36">
        <f t="shared" si="17"/>
        <v>-23367</v>
      </c>
      <c r="J62" s="36">
        <f t="shared" si="17"/>
        <v>-50247</v>
      </c>
      <c r="K62" s="36">
        <f t="shared" si="16"/>
        <v>-980214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122</v>
      </c>
      <c r="B64" s="36">
        <v>-606</v>
      </c>
      <c r="C64" s="36">
        <v>-78</v>
      </c>
      <c r="D64" s="36">
        <v>-249</v>
      </c>
      <c r="E64" s="36">
        <v>-585</v>
      </c>
      <c r="F64" s="36">
        <v>-438</v>
      </c>
      <c r="G64" s="36">
        <v>-366</v>
      </c>
      <c r="H64" s="36">
        <v>0</v>
      </c>
      <c r="I64" s="36">
        <v>0</v>
      </c>
      <c r="J64" s="36">
        <v>0</v>
      </c>
      <c r="K64" s="36">
        <f t="shared" si="16"/>
        <v>-2322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-62974.47</v>
      </c>
      <c r="C66" s="48">
        <v>-4634.47</v>
      </c>
      <c r="D66" s="48">
        <v>-21034.16</v>
      </c>
      <c r="E66" s="48">
        <v>-87164.1</v>
      </c>
      <c r="F66" s="48">
        <v>-78116.47</v>
      </c>
      <c r="G66" s="48">
        <v>-62503.24</v>
      </c>
      <c r="H66" s="19">
        <v>0</v>
      </c>
      <c r="I66" s="19">
        <v>0</v>
      </c>
      <c r="J66" s="19">
        <v>0</v>
      </c>
      <c r="K66" s="36">
        <f t="shared" si="16"/>
        <v>-316426.91000000003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8" ref="B68:J68">SUM(B69:B92)</f>
        <v>-16539.66</v>
      </c>
      <c r="C68" s="36">
        <f t="shared" si="18"/>
        <v>-24203.94</v>
      </c>
      <c r="D68" s="36">
        <f t="shared" si="18"/>
        <v>-23826.379999999997</v>
      </c>
      <c r="E68" s="36">
        <f t="shared" si="18"/>
        <v>-25358.67</v>
      </c>
      <c r="F68" s="36">
        <f t="shared" si="18"/>
        <v>-22266.74</v>
      </c>
      <c r="G68" s="36">
        <f t="shared" si="18"/>
        <v>-33356.89</v>
      </c>
      <c r="H68" s="36">
        <f t="shared" si="18"/>
        <v>-16320.94</v>
      </c>
      <c r="I68" s="36">
        <f t="shared" si="18"/>
        <v>-42320.16</v>
      </c>
      <c r="J68" s="36">
        <f t="shared" si="18"/>
        <v>-22000.41</v>
      </c>
      <c r="K68" s="36">
        <f t="shared" si="16"/>
        <v>-226193.79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6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6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6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6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6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49">
        <f t="shared" si="16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6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6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6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6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6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6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6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6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6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6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6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6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6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6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6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6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-8545.03</v>
      </c>
      <c r="F92" s="19">
        <v>0</v>
      </c>
      <c r="G92" s="19">
        <v>0</v>
      </c>
      <c r="H92" s="19">
        <v>0</v>
      </c>
      <c r="I92" s="49">
        <v>-4532.48</v>
      </c>
      <c r="J92" s="49">
        <v>-10171.94</v>
      </c>
      <c r="K92" s="49">
        <f t="shared" si="16"/>
        <v>-23249.45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9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49">
        <f t="shared" si="19"/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2" ht="18.75" customHeight="1">
      <c r="A97" s="16" t="s">
        <v>91</v>
      </c>
      <c r="B97" s="24">
        <f aca="true" t="shared" si="20" ref="B97:H97">+B98+B99</f>
        <v>801014.25</v>
      </c>
      <c r="C97" s="24">
        <f t="shared" si="20"/>
        <v>1317257.0100000002</v>
      </c>
      <c r="D97" s="24">
        <f t="shared" si="20"/>
        <v>1574852.7100000002</v>
      </c>
      <c r="E97" s="24">
        <f t="shared" si="20"/>
        <v>816636.84</v>
      </c>
      <c r="F97" s="24">
        <f t="shared" si="20"/>
        <v>1190861.2000000002</v>
      </c>
      <c r="G97" s="24">
        <f t="shared" si="20"/>
        <v>1705116.6500000001</v>
      </c>
      <c r="H97" s="24">
        <f t="shared" si="20"/>
        <v>861247.4800000001</v>
      </c>
      <c r="I97" s="24">
        <f>+I98+I99</f>
        <v>294033.80999999994</v>
      </c>
      <c r="J97" s="24">
        <f>+J98+J99</f>
        <v>496017.37</v>
      </c>
      <c r="K97" s="49">
        <f t="shared" si="19"/>
        <v>9057037.32</v>
      </c>
      <c r="L97" s="55"/>
    </row>
    <row r="98" spans="1:12" ht="18.75" customHeight="1">
      <c r="A98" s="16" t="s">
        <v>90</v>
      </c>
      <c r="B98" s="24">
        <f aca="true" t="shared" si="21" ref="B98:J98">+B48+B61+B68+B94</f>
        <v>783970.51</v>
      </c>
      <c r="C98" s="24">
        <f t="shared" si="21"/>
        <v>1294539.1700000002</v>
      </c>
      <c r="D98" s="24">
        <f t="shared" si="21"/>
        <v>1551874.5100000002</v>
      </c>
      <c r="E98" s="24">
        <f t="shared" si="21"/>
        <v>795201.49</v>
      </c>
      <c r="F98" s="24">
        <f t="shared" si="21"/>
        <v>1170022.9800000002</v>
      </c>
      <c r="G98" s="24">
        <f t="shared" si="21"/>
        <v>1676728.53</v>
      </c>
      <c r="H98" s="24">
        <f t="shared" si="21"/>
        <v>843673.8600000001</v>
      </c>
      <c r="I98" s="24">
        <f t="shared" si="21"/>
        <v>294033.80999999994</v>
      </c>
      <c r="J98" s="24">
        <f t="shared" si="21"/>
        <v>482897.33</v>
      </c>
      <c r="K98" s="49">
        <f t="shared" si="19"/>
        <v>8892942.190000001</v>
      </c>
      <c r="L98" s="55"/>
    </row>
    <row r="99" spans="1:11" ht="18" customHeight="1">
      <c r="A99" s="16" t="s">
        <v>124</v>
      </c>
      <c r="B99" s="24">
        <f aca="true" t="shared" si="22" ref="B99:J99">IF(+B56+B95+B100&lt;0,0,(B56+B95+B100))</f>
        <v>17043.74</v>
      </c>
      <c r="C99" s="24">
        <f>IF(+C56+C95+C100&lt;0,0,(C56+C95+C100))</f>
        <v>22717.84</v>
      </c>
      <c r="D99" s="24">
        <f t="shared" si="22"/>
        <v>22978.2</v>
      </c>
      <c r="E99" s="24">
        <f t="shared" si="22"/>
        <v>21435.35</v>
      </c>
      <c r="F99" s="24">
        <f t="shared" si="22"/>
        <v>20838.22</v>
      </c>
      <c r="G99" s="24">
        <f t="shared" si="22"/>
        <v>28388.12</v>
      </c>
      <c r="H99" s="24">
        <f t="shared" si="22"/>
        <v>17573.62</v>
      </c>
      <c r="I99" s="19">
        <f t="shared" si="22"/>
        <v>0</v>
      </c>
      <c r="J99" s="24">
        <f t="shared" si="22"/>
        <v>13120.04</v>
      </c>
      <c r="K99" s="49">
        <f t="shared" si="19"/>
        <v>164095.13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9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9057037.34</v>
      </c>
      <c r="L105" s="55"/>
    </row>
    <row r="106" spans="1:11" ht="18.75" customHeight="1">
      <c r="A106" s="26" t="s">
        <v>78</v>
      </c>
      <c r="B106" s="27">
        <v>97768.05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97768.05</v>
      </c>
    </row>
    <row r="107" spans="1:11" ht="18.75" customHeight="1">
      <c r="A107" s="26" t="s">
        <v>79</v>
      </c>
      <c r="B107" s="27">
        <v>703246.21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703246.21</v>
      </c>
    </row>
    <row r="108" spans="1:11" ht="18.75" customHeight="1">
      <c r="A108" s="26" t="s">
        <v>80</v>
      </c>
      <c r="B108" s="41">
        <v>0</v>
      </c>
      <c r="C108" s="27">
        <f>+C97</f>
        <v>1317257.0100000002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1317257.0100000002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1574852.7100000002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1574852.7100000002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816636.84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816636.84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148049.36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148049.36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210991.75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210991.75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313849.35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313849.35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517970.75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517970.75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487275.81</v>
      </c>
      <c r="H115" s="41">
        <v>0</v>
      </c>
      <c r="I115" s="41">
        <v>0</v>
      </c>
      <c r="J115" s="41">
        <v>0</v>
      </c>
      <c r="K115" s="42">
        <f t="shared" si="23"/>
        <v>487275.81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42302.05</v>
      </c>
      <c r="H116" s="41">
        <v>0</v>
      </c>
      <c r="I116" s="41">
        <v>0</v>
      </c>
      <c r="J116" s="41">
        <v>0</v>
      </c>
      <c r="K116" s="42">
        <f t="shared" si="23"/>
        <v>42302.05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276355.01</v>
      </c>
      <c r="H117" s="41">
        <v>0</v>
      </c>
      <c r="I117" s="41">
        <v>0</v>
      </c>
      <c r="J117" s="41">
        <v>0</v>
      </c>
      <c r="K117" s="42">
        <f t="shared" si="23"/>
        <v>276355.01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233344.88</v>
      </c>
      <c r="H118" s="41">
        <v>0</v>
      </c>
      <c r="I118" s="41">
        <v>0</v>
      </c>
      <c r="J118" s="41">
        <v>0</v>
      </c>
      <c r="K118" s="42">
        <f t="shared" si="23"/>
        <v>233344.88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665838.9</v>
      </c>
      <c r="H119" s="41">
        <v>0</v>
      </c>
      <c r="I119" s="41">
        <v>0</v>
      </c>
      <c r="J119" s="41">
        <v>0</v>
      </c>
      <c r="K119" s="42">
        <f t="shared" si="23"/>
        <v>665838.9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304326.12</v>
      </c>
      <c r="I120" s="41">
        <v>0</v>
      </c>
      <c r="J120" s="41">
        <v>0</v>
      </c>
      <c r="K120" s="42">
        <f t="shared" si="23"/>
        <v>304326.12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556921.36</v>
      </c>
      <c r="I121" s="41">
        <v>0</v>
      </c>
      <c r="J121" s="41">
        <v>0</v>
      </c>
      <c r="K121" s="42">
        <f t="shared" si="23"/>
        <v>556921.36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294033.81</v>
      </c>
      <c r="J122" s="41">
        <v>0</v>
      </c>
      <c r="K122" s="42">
        <f t="shared" si="23"/>
        <v>294033.81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496017.37</v>
      </c>
      <c r="K123" s="45">
        <f t="shared" si="23"/>
        <v>496017.37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2014-06-30T14:08:49Z</dcterms:modified>
  <cp:category/>
  <cp:version/>
  <cp:contentType/>
  <cp:contentStatus/>
</cp:coreProperties>
</file>