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<sst xmlns="http://schemas.openxmlformats.org/spreadsheetml/2006/main" count="127" uniqueCount="133">
  <si>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</si>
  <si>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</si>
  <si>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</si>
  <si>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</si>
  <si>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</si>
  <si>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</si>
  <si>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</si>
  <si>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</si>
  <si>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</si>
  <si>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</si>
  <si>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</si>
  <si>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</si>
  <si>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</si>
  <si>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</si>
  <si>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</si>
  <si>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</si>
  <si>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</si>
  <si>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</si>
  <si>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</si>
  <si>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</si>
  <si>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</si>
  <si>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</si>
  <si>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</si>
  <si>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</si>
  <si>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</si>
  <si>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</si>
  <si>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</si>
  <si>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</si>
  <si>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</si>
  <si>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</si>
  <si>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</si>
  <si>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</si>
  <si>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</si>
  <si>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</si>
  <si>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</si>
  <si>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</si>
  <si>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</si>
  <si>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</si>
  <si>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</si>
  <si>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</si>
  <si>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</si>
  <si>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</si>
  <si>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</si>
  <si>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</si>
  <si>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</si>
  <si>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</si>
  <si>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</si>
  <si>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</si>
  <si>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</si>
  <si>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</si>
  <si>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</si>
  <si>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</si>
  <si>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</si>
  <si>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</si>
  <si>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</si>
  <si>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</si>
  <si>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</si>
  <si>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</si>
  <si>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</si>
  <si>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</si>
  <si>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</si>
  <si>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</si>
  <si>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</si>
  <si>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</si>
  <si>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</si>
  <si>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</si>
  <si>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</si>
  <si>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</si>
  <si>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</si>
  <si>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</si>
  <si>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</si>
  <si>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</si>
  <si>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</si>
  <si>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</si>
  <si>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</si>
  <si>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</si>
  <si>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</si>
  <si>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</si>
  <si>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</si>
  <si>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</si>
  <si>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</si>
  <si>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</si>
  <si>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</si>
  <si>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</si>
  <si>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</si>
  <si>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</si>
  <si>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</si>
  <si>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</si>
  <si>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</si>
  <si>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</si>
  <si>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</si>
  <si>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</si>
  <si>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</si>
  <si>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</si>
  <si>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</si>
  <si>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</si>
  <si>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</si>
  <si>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</si>
  <si>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</si>
  <si>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</si>
  <si>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</si>
  <si>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</si>
  <si>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</si>
  <si>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</si>
  <si>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</si>
  <si>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</si>
  <si>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</si>
  <si>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</si>
  <si>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</si>
  <si>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</si>
  <si>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</si>
  <si>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</si>
  <si>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</si>
  <si>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</si>
  <si>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</si>
  <si>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</si>
  <si>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</si>
  <si>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</si>
  <si>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</si>
  <si>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</si>
  <si>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</si>
  <si>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</si>
  <si>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</si>
  <si>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</si>
  <si>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</si>
  <si>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OPERAÇÃO 06/06/14 - VENCIMENTO 16/06/14</t>
  </si>
  <si>
    <t>7.2.2 Ajuste para o dia seguinte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</si>
  <si>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</si>
  <si>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</si>
  <si>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</si>
  <si>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</si>
  <si>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</si>
  <si>
    <t>OPERAÇÃO 12/06/14 - VENCIMENTO 20/06/14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</si>
</sst>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582451</v>
      </c>
      <c r="C7" s="9">
        <f t="shared" si="0"/>
        <v>820575</v>
      </c>
      <c r="D7" s="9">
        <f t="shared" si="0"/>
        <v>884811</v>
      </c>
      <c r="E7" s="9">
        <f t="shared" si="0"/>
        <v>534149</v>
      </c>
      <c r="F7" s="9">
        <f t="shared" si="0"/>
        <v>751136</v>
      </c>
      <c r="G7" s="9">
        <f t="shared" si="0"/>
        <v>1131975</v>
      </c>
      <c r="H7" s="9">
        <f t="shared" si="0"/>
        <v>539645</v>
      </c>
      <c r="I7" s="9">
        <f t="shared" si="0"/>
        <v>131719</v>
      </c>
      <c r="J7" s="9">
        <f t="shared" si="0"/>
        <v>300029</v>
      </c>
      <c r="K7" s="9">
        <f t="shared" si="0"/>
        <v>5676490</v>
      </c>
      <c r="L7" s="53"/>
    </row>
    <row r="8" spans="1:11" ht="17.25" customHeight="1">
      <c r="A8" s="10" t="s">
        <v>121</v>
      </c>
      <c r="B8" s="11">
        <f>B9+B12+B16</f>
        <v>348873</v>
      </c>
      <c r="C8" s="11">
        <f aca="true" t="shared" si="1" ref="C8:J8">C9+C12+C16</f>
        <v>486992</v>
      </c>
      <c r="D8" s="11">
        <f t="shared" si="1"/>
        <v>499447</v>
      </c>
      <c r="E8" s="11">
        <f t="shared" si="1"/>
        <v>308450</v>
      </c>
      <c r="F8" s="11">
        <f t="shared" si="1"/>
        <v>426313</v>
      </c>
      <c r="G8" s="11">
        <f t="shared" si="1"/>
        <v>612664</v>
      </c>
      <c r="H8" s="11">
        <f t="shared" si="1"/>
        <v>334232</v>
      </c>
      <c r="I8" s="11">
        <f t="shared" si="1"/>
        <v>71085</v>
      </c>
      <c r="J8" s="11">
        <f t="shared" si="1"/>
        <v>166274</v>
      </c>
      <c r="K8" s="11">
        <f>SUM(B8:J8)</f>
        <v>3254330</v>
      </c>
    </row>
    <row r="9" spans="1:11" ht="17.25" customHeight="1">
      <c r="A9" s="15" t="s">
        <v>17</v>
      </c>
      <c r="B9" s="13">
        <f>+B10+B11</f>
        <v>54524</v>
      </c>
      <c r="C9" s="13">
        <f aca="true" t="shared" si="2" ref="C9:J9">+C10+C11</f>
        <v>90007</v>
      </c>
      <c r="D9" s="13">
        <f t="shared" si="2"/>
        <v>73912</v>
      </c>
      <c r="E9" s="13">
        <f t="shared" si="2"/>
        <v>49818</v>
      </c>
      <c r="F9" s="13">
        <f t="shared" si="2"/>
        <v>60992</v>
      </c>
      <c r="G9" s="13">
        <f t="shared" si="2"/>
        <v>65905</v>
      </c>
      <c r="H9" s="13">
        <f t="shared" si="2"/>
        <v>63434</v>
      </c>
      <c r="I9" s="13">
        <f t="shared" si="2"/>
        <v>12419</v>
      </c>
      <c r="J9" s="13">
        <f t="shared" si="2"/>
        <v>22635</v>
      </c>
      <c r="K9" s="11">
        <f>SUM(B9:J9)</f>
        <v>493646</v>
      </c>
    </row>
    <row r="10" spans="1:11" ht="17.25" customHeight="1">
      <c r="A10" s="30" t="s">
        <v>18</v>
      </c>
      <c r="B10" s="13">
        <v>20419</v>
      </c>
      <c r="C10" s="13">
        <v>28231</v>
      </c>
      <c r="D10" s="13">
        <v>29693</v>
      </c>
      <c r="E10" s="13">
        <v>16656</v>
      </c>
      <c r="F10" s="13">
        <v>21085</v>
      </c>
      <c r="G10" s="13">
        <v>24755</v>
      </c>
      <c r="H10" s="13">
        <v>20943</v>
      </c>
      <c r="I10" s="13">
        <v>3786</v>
      </c>
      <c r="J10" s="13">
        <v>10518</v>
      </c>
      <c r="K10" s="11">
        <f>SUM(B10:J10)</f>
        <v>493646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286221</v>
      </c>
      <c r="C12" s="17">
        <f t="shared" si="3"/>
        <v>385694</v>
      </c>
      <c r="D12" s="17">
        <f t="shared" si="3"/>
        <v>414346</v>
      </c>
      <c r="E12" s="17">
        <f t="shared" si="3"/>
        <v>251775</v>
      </c>
      <c r="F12" s="17">
        <f t="shared" si="3"/>
        <v>355870</v>
      </c>
      <c r="G12" s="17">
        <f t="shared" si="3"/>
        <v>532544</v>
      </c>
      <c r="H12" s="17">
        <f t="shared" si="3"/>
        <v>263958</v>
      </c>
      <c r="I12" s="17">
        <f t="shared" si="3"/>
        <v>56621</v>
      </c>
      <c r="J12" s="17">
        <f t="shared" si="3"/>
        <v>139532</v>
      </c>
      <c r="K12" s="11">
        <f aca="true" t="shared" si="4" ref="K12:K27">SUM(B12:J12)</f>
        <v>2686561</v>
      </c>
    </row>
    <row r="13" spans="1:13" ht="17.25" customHeight="1">
      <c r="A13" s="14" t="s">
        <v>20</v>
      </c>
      <c r="B13" s="13">
        <v>38451</v>
      </c>
      <c r="C13" s="13">
        <v>55632</v>
      </c>
      <c r="D13" s="13">
        <v>62198</v>
      </c>
      <c r="E13" s="13">
        <v>34742</v>
      </c>
      <c r="F13" s="13">
        <v>52466</v>
      </c>
      <c r="G13" s="13">
        <v>79957</v>
      </c>
      <c r="H13" s="13">
        <v>33757</v>
      </c>
      <c r="I13" s="13">
        <v>6165</v>
      </c>
      <c r="J13" s="13">
        <v>24309</v>
      </c>
      <c r="K13" s="11">
        <f t="shared" si="4"/>
        <v>1206321</v>
      </c>
      <c r="L13" s="53"/>
      <c r="M13" s="54"/>
    </row>
    <row r="14" spans="1:12" ht="17.25" customHeight="1">
      <c r="A14" s="14" t="s">
        <v>21</v>
      </c>
      <c r="B14" s="13">
        <v>43122</v>
      </c>
      <c r="C14" s="13">
        <v>53697</v>
      </c>
      <c r="D14" s="13">
        <v>61329</v>
      </c>
      <c r="E14" s="13">
        <v>32770</v>
      </c>
      <c r="F14" s="13">
        <v>55636</v>
      </c>
      <c r="G14" s="13">
        <v>96742</v>
      </c>
      <c r="H14" s="13">
        <v>38897</v>
      </c>
      <c r="I14" s="13">
        <v>4887</v>
      </c>
      <c r="J14" s="13">
        <v>23195</v>
      </c>
      <c r="K14" s="11">
        <f t="shared" si="4"/>
        <v>1222317</v>
      </c>
      <c r="L14" s="53"/>
    </row>
    <row r="15" spans="1:11" ht="17.25" customHeight="1">
      <c r="A15" s="14" t="s">
        <v>22</v>
      </c>
      <c r="B15" s="13">
        <v>6201</v>
      </c>
      <c r="C15" s="13">
        <v>9322</v>
      </c>
      <c r="D15" s="13">
        <v>9256</v>
      </c>
      <c r="E15" s="13">
        <v>5213</v>
      </c>
      <c r="F15" s="13">
        <v>8012</v>
      </c>
      <c r="G15" s="13">
        <v>10076</v>
      </c>
      <c r="H15" s="13">
        <v>6143</v>
      </c>
      <c r="I15" s="13">
        <v>866</v>
      </c>
      <c r="J15" s="13">
        <v>3770</v>
      </c>
      <c r="K15" s="11">
        <f t="shared" si="4"/>
        <v>257923</v>
      </c>
    </row>
    <row r="16" spans="1:11" ht="17.25" customHeight="1">
      <c r="A16" s="15" t="s">
        <v>117</v>
      </c>
      <c r="B16" s="13">
        <f>B17+B18+B19</f>
        <v>8128</v>
      </c>
      <c r="C16" s="13">
        <f aca="true" t="shared" si="5" ref="C16:J16">C17+C18+C19</f>
        <v>11291</v>
      </c>
      <c r="D16" s="13">
        <f t="shared" si="5"/>
        <v>11189</v>
      </c>
      <c r="E16" s="13">
        <f t="shared" si="5"/>
        <v>6857</v>
      </c>
      <c r="F16" s="13">
        <f t="shared" si="5"/>
        <v>9451</v>
      </c>
      <c r="G16" s="13">
        <f t="shared" si="5"/>
        <v>14215</v>
      </c>
      <c r="H16" s="13">
        <f t="shared" si="5"/>
        <v>6840</v>
      </c>
      <c r="I16" s="13">
        <f t="shared" si="5"/>
        <v>2045</v>
      </c>
      <c r="J16" s="13">
        <f t="shared" si="5"/>
        <v>4107</v>
      </c>
      <c r="K16" s="11">
        <f t="shared" si="4"/>
        <v>74123</v>
      </c>
    </row>
    <row r="17" spans="1:11" ht="17.25" customHeight="1">
      <c r="A17" s="14" t="s">
        <v>118</v>
      </c>
      <c r="B17" s="13">
        <v>1243</v>
      </c>
      <c r="C17" s="13">
        <v>1685</v>
      </c>
      <c r="D17" s="13">
        <v>1570</v>
      </c>
      <c r="E17" s="13">
        <v>1091</v>
      </c>
      <c r="F17" s="13">
        <v>1709</v>
      </c>
      <c r="G17" s="13">
        <v>2456</v>
      </c>
      <c r="H17" s="13">
        <v>1027</v>
      </c>
      <c r="I17" s="13">
        <v>229</v>
      </c>
      <c r="J17" s="13">
        <v>697</v>
      </c>
      <c r="K17" s="11">
        <f t="shared" si="4"/>
        <v>32560</v>
      </c>
    </row>
    <row r="18" spans="1:11" ht="17.25" customHeight="1">
      <c r="A18" s="14" t="s">
        <v>119</v>
      </c>
      <c r="B18" s="13">
        <v>67</v>
      </c>
      <c r="C18" s="13">
        <v>114</v>
      </c>
      <c r="D18" s="13">
        <v>182</v>
      </c>
      <c r="E18" s="13">
        <v>64</v>
      </c>
      <c r="F18" s="13">
        <v>110</v>
      </c>
      <c r="G18" s="13">
        <v>318</v>
      </c>
      <c r="H18" s="13">
        <v>150</v>
      </c>
      <c r="I18" s="13">
        <v>3</v>
      </c>
      <c r="J18" s="13">
        <v>35</v>
      </c>
      <c r="K18" s="11">
        <f t="shared" si="4"/>
        <v>2510</v>
      </c>
    </row>
    <row r="19" spans="1:11" ht="17.25" customHeight="1">
      <c r="A19" s="14" t="s">
        <v>120</v>
      </c>
      <c r="B19" s="13">
        <v>1177</v>
      </c>
      <c r="C19" s="13">
        <v>1761</v>
      </c>
      <c r="D19" s="13">
        <v>1655</v>
      </c>
      <c r="E19" s="13">
        <v>877</v>
      </c>
      <c r="F19" s="13">
        <v>1474</v>
      </c>
      <c r="G19" s="13">
        <v>1837</v>
      </c>
      <c r="H19" s="13">
        <v>801</v>
      </c>
      <c r="I19" s="13">
        <v>156</v>
      </c>
      <c r="J19" s="13">
        <v>635</v>
      </c>
      <c r="K19" s="11">
        <f t="shared" si="4"/>
        <v>39053</v>
      </c>
    </row>
    <row r="20" spans="1:11" ht="17.25" customHeight="1">
      <c r="A20" s="16" t="s">
        <v>23</v>
      </c>
      <c r="B20" s="11">
        <f>+B21+B22+B23</f>
        <v>192657</v>
      </c>
      <c r="C20" s="11">
        <f aca="true" t="shared" si="6" ref="C20:J20">+C21+C22+C23</f>
        <v>270545</v>
      </c>
      <c r="D20" s="11">
        <f t="shared" si="6"/>
        <v>301295</v>
      </c>
      <c r="E20" s="11">
        <f t="shared" si="6"/>
        <v>183718</v>
      </c>
      <c r="F20" s="11">
        <f t="shared" si="6"/>
        <v>270999</v>
      </c>
      <c r="G20" s="11">
        <f t="shared" si="6"/>
        <v>459094</v>
      </c>
      <c r="H20" s="11">
        <f t="shared" si="6"/>
        <v>169281</v>
      </c>
      <c r="I20" s="11">
        <f t="shared" si="6"/>
        <v>46903</v>
      </c>
      <c r="J20" s="11">
        <f t="shared" si="6"/>
        <v>99568</v>
      </c>
      <c r="K20" s="11">
        <f t="shared" si="4"/>
        <v>1994060</v>
      </c>
    </row>
    <row r="21" spans="1:12" ht="17.25" customHeight="1">
      <c r="A21" s="12" t="s">
        <v>24</v>
      </c>
      <c r="B21" s="13">
        <v>27098</v>
      </c>
      <c r="C21" s="13">
        <v>36220</v>
      </c>
      <c r="D21" s="13">
        <v>43685</v>
      </c>
      <c r="E21" s="13">
        <v>22996</v>
      </c>
      <c r="F21" s="13">
        <v>45115</v>
      </c>
      <c r="G21" s="13">
        <v>71055</v>
      </c>
      <c r="H21" s="13">
        <v>22865</v>
      </c>
      <c r="I21" s="13">
        <v>5219</v>
      </c>
      <c r="J21" s="13">
        <v>15998</v>
      </c>
      <c r="K21" s="11">
        <f t="shared" si="4"/>
        <v>1001277</v>
      </c>
      <c r="L21" s="53"/>
    </row>
    <row r="22" spans="1:12" ht="17.25" customHeight="1">
      <c r="A22" s="12" t="s">
        <v>25</v>
      </c>
      <c r="B22" s="13">
        <v>28057</v>
      </c>
      <c r="C22" s="13">
        <v>30879</v>
      </c>
      <c r="D22" s="13">
        <v>39893</v>
      </c>
      <c r="E22" s="13">
        <v>19295</v>
      </c>
      <c r="F22" s="13">
        <v>43943</v>
      </c>
      <c r="G22" s="13">
        <v>82716</v>
      </c>
      <c r="H22" s="13">
        <v>21974</v>
      </c>
      <c r="I22" s="13">
        <v>3722</v>
      </c>
      <c r="J22" s="13">
        <v>14698</v>
      </c>
      <c r="K22" s="11">
        <f t="shared" si="4"/>
        <v>837126</v>
      </c>
      <c r="L22" s="53"/>
    </row>
    <row r="23" spans="1:11" ht="17.25" customHeight="1">
      <c r="A23" s="12" t="s">
        <v>26</v>
      </c>
      <c r="B23" s="13">
        <v>3891</v>
      </c>
      <c r="C23" s="13">
        <v>5108</v>
      </c>
      <c r="D23" s="13">
        <v>5708</v>
      </c>
      <c r="E23" s="13">
        <v>2736</v>
      </c>
      <c r="F23" s="13">
        <v>5917</v>
      </c>
      <c r="G23" s="13">
        <v>8259</v>
      </c>
      <c r="H23" s="13">
        <v>3026</v>
      </c>
      <c r="I23" s="13">
        <v>612</v>
      </c>
      <c r="J23" s="13">
        <v>2187</v>
      </c>
      <c r="K23" s="11">
        <f t="shared" si="4"/>
        <v>155657</v>
      </c>
    </row>
    <row r="24" spans="1:11" ht="17.25" customHeight="1">
      <c r="A24" s="16" t="s">
        <v>27</v>
      </c>
      <c r="B24" s="13">
        <v>14806</v>
      </c>
      <c r="C24" s="13">
        <v>23790</v>
      </c>
      <c r="D24" s="13">
        <v>30091</v>
      </c>
      <c r="E24" s="13">
        <v>13920</v>
      </c>
      <c r="F24" s="13">
        <v>20275</v>
      </c>
      <c r="G24" s="13">
        <v>21465</v>
      </c>
      <c r="H24" s="13">
        <v>9123</v>
      </c>
      <c r="I24" s="13">
        <v>3778</v>
      </c>
      <c r="J24" s="13">
        <v>14054</v>
      </c>
      <c r="K24" s="11">
        <f t="shared" si="4"/>
        <v>421844</v>
      </c>
    </row>
    <row r="25" spans="1:12" ht="17.25" customHeight="1">
      <c r="A25" s="12" t="s">
        <v>28</v>
      </c>
      <c r="B25" s="13">
        <v>9476</v>
      </c>
      <c r="C25" s="13">
        <v>15226</v>
      </c>
      <c r="D25" s="13">
        <v>19258</v>
      </c>
      <c r="E25" s="13">
        <v>8909</v>
      </c>
      <c r="F25" s="13">
        <v>12976</v>
      </c>
      <c r="G25" s="13">
        <v>13738</v>
      </c>
      <c r="H25" s="13">
        <v>5839</v>
      </c>
      <c r="I25" s="13">
        <v>2418</v>
      </c>
      <c r="J25" s="13">
        <v>8995</v>
      </c>
      <c r="K25" s="11">
        <f t="shared" si="4"/>
        <v>269980</v>
      </c>
      <c r="L25" s="53"/>
    </row>
    <row r="26" spans="1:12" ht="17.25" customHeight="1">
      <c r="A26" s="12" t="s">
        <v>29</v>
      </c>
      <c r="B26" s="13">
        <v>5330</v>
      </c>
      <c r="C26" s="13">
        <v>8564</v>
      </c>
      <c r="D26" s="13">
        <v>10833</v>
      </c>
      <c r="E26" s="13">
        <v>5011</v>
      </c>
      <c r="F26" s="13">
        <v>7299</v>
      </c>
      <c r="G26" s="13">
        <v>7727</v>
      </c>
      <c r="H26" s="13">
        <v>3284</v>
      </c>
      <c r="I26" s="13">
        <v>1360</v>
      </c>
      <c r="J26" s="13">
        <v>5059</v>
      </c>
      <c r="K26" s="11">
        <f t="shared" si="4"/>
        <v>151864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1606</v>
      </c>
      <c r="I27" s="11">
        <v>0</v>
      </c>
      <c r="J27" s="11">
        <v>0</v>
      </c>
      <c r="K27" s="11">
        <f t="shared" si="4"/>
        <v>6256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4.2155</v>
      </c>
      <c r="J29" s="33">
        <f t="shared" si="7"/>
        <v>2.4995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24359.12</v>
      </c>
      <c r="I35" s="19">
        <v>0</v>
      </c>
      <c r="J35" s="19">
        <v>0</v>
      </c>
      <c r="K35" s="23">
        <f>SUM(B35:J35)</f>
        <v>12764.34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1405839.9</v>
      </c>
      <c r="C47" s="22">
        <f aca="true" t="shared" si="9" ref="C47:H47">+C48+C56</f>
        <v>2254379.8699999996</v>
      </c>
      <c r="D47" s="22">
        <f t="shared" si="9"/>
        <v>2756778.75</v>
      </c>
      <c r="E47" s="22">
        <f t="shared" si="9"/>
        <v>1412359.35</v>
      </c>
      <c r="F47" s="22">
        <f t="shared" si="9"/>
        <v>1919710.03</v>
      </c>
      <c r="G47" s="22">
        <f t="shared" si="9"/>
        <v>2490094.15</v>
      </c>
      <c r="H47" s="22">
        <f t="shared" si="9"/>
        <v>1375942.7700000003</v>
      </c>
      <c r="I47" s="22">
        <f>+I48+I56</f>
        <v>555261.44</v>
      </c>
      <c r="J47" s="22">
        <f>+J48+J56</f>
        <v>762207.74</v>
      </c>
      <c r="K47" s="22">
        <f>SUM(B47:J47)</f>
        <v>14932573.999999998</v>
      </c>
    </row>
    <row r="48" spans="1:11" ht="17.25" customHeight="1">
      <c r="A48" s="16" t="s">
        <v>48</v>
      </c>
      <c r="B48" s="23">
        <f>SUM(B49:B55)</f>
        <v>1388796.16</v>
      </c>
      <c r="C48" s="23">
        <f aca="true" t="shared" si="10" ref="C48:H48">SUM(C49:C55)</f>
        <v>2231662.03</v>
      </c>
      <c r="D48" s="23">
        <f t="shared" si="10"/>
        <v>2733800.55</v>
      </c>
      <c r="E48" s="23">
        <f t="shared" si="10"/>
        <v>1390924</v>
      </c>
      <c r="F48" s="23">
        <f t="shared" si="10"/>
        <v>1898871.81</v>
      </c>
      <c r="G48" s="23">
        <f t="shared" si="10"/>
        <v>2461706.03</v>
      </c>
      <c r="H48" s="23">
        <f t="shared" si="10"/>
        <v>1358369.1500000001</v>
      </c>
      <c r="I48" s="23">
        <f>SUM(I49:I55)</f>
        <v>555261.44</v>
      </c>
      <c r="J48" s="23">
        <f>SUM(J49:J55)</f>
        <v>749922.49</v>
      </c>
      <c r="K48" s="23">
        <f aca="true" t="shared" si="11" ref="K48:K56">SUM(B48:J48)</f>
        <v>14769313.659999998</v>
      </c>
    </row>
    <row r="49" spans="1:11" ht="17.25" customHeight="1">
      <c r="A49" s="35" t="s">
        <v>49</v>
      </c>
      <c r="B49" s="23">
        <f aca="true" t="shared" si="12" ref="B49:H49">ROUND(B30*B7,2)</f>
        <v>1388796.16</v>
      </c>
      <c r="C49" s="23">
        <f t="shared" si="12"/>
        <v>2226712.32</v>
      </c>
      <c r="D49" s="23">
        <f t="shared" si="12"/>
        <v>2733800.55</v>
      </c>
      <c r="E49" s="23">
        <f t="shared" si="12"/>
        <v>1390924</v>
      </c>
      <c r="F49" s="23">
        <f t="shared" si="12"/>
        <v>1898871.81</v>
      </c>
      <c r="G49" s="23">
        <f t="shared" si="12"/>
        <v>2461706.03</v>
      </c>
      <c r="H49" s="23">
        <f t="shared" si="12"/>
        <v>1345604.81</v>
      </c>
      <c r="I49" s="23">
        <f>ROUND(I30*I7,2)</f>
        <v>555261.44</v>
      </c>
      <c r="J49" s="23">
        <f>ROUND(J30*J7,2)</f>
        <v>749922.49</v>
      </c>
      <c r="K49" s="23">
        <f t="shared" si="11"/>
        <v>14751599.61</v>
      </c>
    </row>
    <row r="50" spans="1:11" ht="17.25" customHeight="1">
      <c r="A50" s="35" t="s">
        <v>50</v>
      </c>
      <c r="B50" s="19">
        <v>0</v>
      </c>
      <c r="C50" s="23">
        <f>ROUND(C31*C7,2)</f>
        <v>4949.71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4949.71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12764.34</v>
      </c>
      <c r="I53" s="32">
        <f>+I35</f>
        <v>0</v>
      </c>
      <c r="J53" s="32">
        <f>+J35</f>
        <v>0</v>
      </c>
      <c r="K53" s="23">
        <f t="shared" si="11"/>
        <v>12764.34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13089.74</v>
      </c>
      <c r="K56" s="37">
        <f t="shared" si="11"/>
        <v>163260.34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-323705.46</v>
      </c>
      <c r="C60" s="36">
        <f t="shared" si="13"/>
        <v>-343008.51</v>
      </c>
      <c r="D60" s="36">
        <f t="shared" si="13"/>
        <v>-399010.87</v>
      </c>
      <c r="E60" s="36">
        <f t="shared" si="13"/>
        <v>-345942.19</v>
      </c>
      <c r="F60" s="36">
        <f t="shared" si="13"/>
        <v>-376983.01999999996</v>
      </c>
      <c r="G60" s="36">
        <f t="shared" si="13"/>
        <v>-363683.88</v>
      </c>
      <c r="H60" s="36">
        <f t="shared" si="13"/>
        <v>-229628.49</v>
      </c>
      <c r="I60" s="36">
        <f t="shared" si="13"/>
        <v>-81266.6</v>
      </c>
      <c r="J60" s="36">
        <f t="shared" si="13"/>
        <v>-113603.9</v>
      </c>
      <c r="K60" s="36">
        <f>SUM(B60:J60)</f>
        <v>-2576832.92</v>
      </c>
    </row>
    <row r="61" spans="1:11" ht="18.75" customHeight="1">
      <c r="A61" s="16" t="s">
        <v>82</v>
      </c>
      <c r="B61" s="36">
        <f aca="true" t="shared" si="14" ref="B61:J61">B62+B63+B64+B65+B66+B67</f>
        <v>-290801.21</v>
      </c>
      <c r="C61" s="36">
        <f t="shared" si="14"/>
        <v>-277557.61</v>
      </c>
      <c r="D61" s="36">
        <f t="shared" si="14"/>
        <v>-254006.86</v>
      </c>
      <c r="E61" s="36">
        <f t="shared" si="14"/>
        <v>-292342.5</v>
      </c>
      <c r="F61" s="36">
        <f t="shared" si="14"/>
        <v>-324388.08999999997</v>
      </c>
      <c r="G61" s="36">
        <f t="shared" si="14"/>
        <v>-306839.28</v>
      </c>
      <c r="H61" s="36">
        <f t="shared" si="14"/>
        <v>-190302</v>
      </c>
      <c r="I61" s="36">
        <f t="shared" si="14"/>
        <v>-37257</v>
      </c>
      <c r="J61" s="36">
        <f t="shared" si="14"/>
        <v>-67905</v>
      </c>
      <c r="K61" s="36">
        <f aca="true" t="shared" si="15" ref="K61:K92">SUM(B61:J61)</f>
        <v>-2041399.55</v>
      </c>
    </row>
    <row r="62" spans="1:11" ht="18.75" customHeight="1">
      <c r="A62" s="12" t="s">
        <v>83</v>
      </c>
      <c r="B62" s="36">
        <f>-ROUND(B9*$D$3,2)</f>
        <v>-163572</v>
      </c>
      <c r="C62" s="36">
        <f aca="true" t="shared" si="16" ref="C62:J62">-ROUND(C9*$D$3,2)</f>
        <v>-270021</v>
      </c>
      <c r="D62" s="36">
        <f t="shared" si="16"/>
        <v>-221736</v>
      </c>
      <c r="E62" s="36">
        <f t="shared" si="16"/>
        <v>-149454</v>
      </c>
      <c r="F62" s="36">
        <f t="shared" si="16"/>
        <v>-182976</v>
      </c>
      <c r="G62" s="36">
        <f t="shared" si="16"/>
        <v>-197715</v>
      </c>
      <c r="H62" s="36">
        <f t="shared" si="16"/>
        <v>-190302</v>
      </c>
      <c r="I62" s="36">
        <f t="shared" si="16"/>
        <v>-37257</v>
      </c>
      <c r="J62" s="36">
        <f t="shared" si="16"/>
        <v>-67905</v>
      </c>
      <c r="K62" s="36">
        <f t="shared" si="15"/>
        <v>-1480938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-3732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-556729.55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-32904.25</v>
      </c>
      <c r="C68" s="36">
        <f t="shared" si="17"/>
        <v>-65450.9</v>
      </c>
      <c r="D68" s="36">
        <f t="shared" si="17"/>
        <v>-145004.01</v>
      </c>
      <c r="E68" s="36">
        <f t="shared" si="17"/>
        <v>-53599.689999999995</v>
      </c>
      <c r="F68" s="36">
        <f t="shared" si="17"/>
        <v>-52594.93</v>
      </c>
      <c r="G68" s="36">
        <f t="shared" si="17"/>
        <v>-56844.6</v>
      </c>
      <c r="H68" s="36">
        <f t="shared" si="17"/>
        <v>-39326.490000000005</v>
      </c>
      <c r="I68" s="36">
        <f t="shared" si="17"/>
        <v>-44009.6</v>
      </c>
      <c r="J68" s="36">
        <f t="shared" si="17"/>
        <v>-45698.899999999994</v>
      </c>
      <c r="K68" s="36">
        <f t="shared" si="15"/>
        <v>-535433.3699999999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-3346.16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-151431.3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-168266.47000000003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-135000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-13870.220000000001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-3427.67</v>
      </c>
      <c r="F92" s="19">
        <v>0</v>
      </c>
      <c r="G92" s="19">
        <v>0</v>
      </c>
      <c r="H92" s="19">
        <v>0</v>
      </c>
      <c r="I92" s="49">
        <v>-1640.96</v>
      </c>
      <c r="J92" s="49">
        <v>-5406.46</v>
      </c>
      <c r="K92" s="49">
        <f t="shared" si="15"/>
        <v>-32362.39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>SUM(B95:J95)</f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91</v>
      </c>
      <c r="B97" s="24">
        <f aca="true" t="shared" si="18" ref="B97:H97">+B98+B99</f>
        <v>1082134.44</v>
      </c>
      <c r="C97" s="24">
        <f t="shared" si="18"/>
        <v>1911371.36</v>
      </c>
      <c r="D97" s="24">
        <f t="shared" si="18"/>
        <v>2357767.88</v>
      </c>
      <c r="E97" s="24">
        <f t="shared" si="18"/>
        <v>1066417.1600000001</v>
      </c>
      <c r="F97" s="24">
        <f t="shared" si="18"/>
        <v>1542727.0100000002</v>
      </c>
      <c r="G97" s="24">
        <f t="shared" si="18"/>
        <v>2126410.27</v>
      </c>
      <c r="H97" s="24">
        <f t="shared" si="18"/>
        <v>1146314.2800000003</v>
      </c>
      <c r="I97" s="24">
        <f>+I98+I99</f>
        <v>473994.83999999997</v>
      </c>
      <c r="J97" s="24">
        <f>+J98+J99</f>
        <v>648603.84</v>
      </c>
      <c r="K97" s="49">
        <f>SUM(B97:J97)</f>
        <v>12355741.079999998</v>
      </c>
      <c r="L97" s="55"/>
    </row>
    <row r="98" spans="1:12" ht="18.75" customHeight="1">
      <c r="A98" s="16" t="s">
        <v>90</v>
      </c>
      <c r="B98" s="24">
        <f aca="true" t="shared" si="19" ref="B98:J98">+B48+B61+B68+B94</f>
        <v>1065090.7</v>
      </c>
      <c r="C98" s="24">
        <f t="shared" si="19"/>
        <v>1888653.52</v>
      </c>
      <c r="D98" s="24">
        <f t="shared" si="19"/>
        <v>2334789.6799999997</v>
      </c>
      <c r="E98" s="24">
        <f t="shared" si="19"/>
        <v>1044981.81</v>
      </c>
      <c r="F98" s="24">
        <f t="shared" si="19"/>
        <v>1521888.7900000003</v>
      </c>
      <c r="G98" s="24">
        <f t="shared" si="19"/>
        <v>2098022.15</v>
      </c>
      <c r="H98" s="24">
        <f t="shared" si="19"/>
        <v>1128740.6600000001</v>
      </c>
      <c r="I98" s="24">
        <f t="shared" si="19"/>
        <v>473994.83999999997</v>
      </c>
      <c r="J98" s="24">
        <f t="shared" si="19"/>
        <v>636318.59</v>
      </c>
      <c r="K98" s="49">
        <f>SUM(B98:J98)</f>
        <v>12192480.739999998</v>
      </c>
      <c r="L98" s="55"/>
    </row>
    <row r="99" spans="1:11" ht="18" customHeight="1">
      <c r="A99" s="16" t="s">
        <v>124</v>
      </c>
      <c r="B99" s="24">
        <f aca="true" t="shared" si="20" ref="B99:J99">IF(+B56+B95+B100&lt;0,0,(B56+B95+B100))</f>
        <v>17043.74</v>
      </c>
      <c r="C99" s="24">
        <f>IF(+C56+C95+C100&lt;0,0,(C56+C95+C100))</f>
        <v>22717.84</v>
      </c>
      <c r="D99" s="24">
        <f t="shared" si="20"/>
        <v>22978.2</v>
      </c>
      <c r="E99" s="24">
        <f t="shared" si="20"/>
        <v>21435.35</v>
      </c>
      <c r="F99" s="24">
        <f t="shared" si="20"/>
        <v>20838.22</v>
      </c>
      <c r="G99" s="24">
        <f t="shared" si="20"/>
        <v>28388.12</v>
      </c>
      <c r="H99" s="24">
        <f t="shared" si="20"/>
        <v>17573.62</v>
      </c>
      <c r="I99" s="19">
        <f t="shared" si="20"/>
        <v>0</v>
      </c>
      <c r="J99" s="24">
        <f t="shared" si="20"/>
        <v>12285.25</v>
      </c>
      <c r="K99" s="49">
        <f>SUM(B99:J99)</f>
        <v>163260.34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>SUM(B100:J100)</f>
        <v>0</v>
      </c>
      <c r="M100" s="58"/>
    </row>
    <row r="101" spans="1:11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12345367.440000001</v>
      </c>
      <c r="L105" s="55"/>
    </row>
    <row r="106" spans="1:11" ht="18.75" customHeight="1">
      <c r="A106" s="26" t="s">
        <v>78</v>
      </c>
      <c r="B106" s="27">
        <v>46815.1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133555.84</v>
      </c>
    </row>
    <row r="107" spans="1:11" ht="18.75" customHeight="1">
      <c r="A107" s="26" t="s">
        <v>79</v>
      </c>
      <c r="B107" s="27">
        <v>348969.74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1" ref="K107:K123">SUM(B107:J107)</f>
        <v>948578.6</v>
      </c>
    </row>
    <row r="108" spans="1:11" ht="18.75" customHeight="1">
      <c r="A108" s="26" t="s">
        <v>80</v>
      </c>
      <c r="B108" s="41">
        <v>0</v>
      </c>
      <c r="C108" s="27">
        <f>+C97</f>
        <v>1911371.36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1"/>
        <v>1911371.36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2357767.88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1"/>
        <v>2357767.88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1066417.1600000001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1"/>
        <v>1066417.1600000001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72908.89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1"/>
        <v>193870.77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102692.42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1"/>
        <v>248785.53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154239.07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1"/>
        <v>387418.07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273865.29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1"/>
        <v>712652.64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244089.47</v>
      </c>
      <c r="H115" s="41">
        <v>0</v>
      </c>
      <c r="I115" s="41">
        <v>0</v>
      </c>
      <c r="J115" s="41">
        <v>0</v>
      </c>
      <c r="K115" s="42">
        <f t="shared" si="21"/>
        <v>605251.49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24663.45</v>
      </c>
      <c r="H116" s="41">
        <v>0</v>
      </c>
      <c r="I116" s="41">
        <v>0</v>
      </c>
      <c r="J116" s="41">
        <v>0</v>
      </c>
      <c r="K116" s="42">
        <f t="shared" si="21"/>
        <v>50727.94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143352.94</v>
      </c>
      <c r="H117" s="41">
        <v>0</v>
      </c>
      <c r="I117" s="41">
        <v>0</v>
      </c>
      <c r="J117" s="41">
        <v>0</v>
      </c>
      <c r="K117" s="42">
        <f t="shared" si="21"/>
        <v>333812.69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104755.55</v>
      </c>
      <c r="H118" s="41">
        <v>0</v>
      </c>
      <c r="I118" s="41">
        <v>0</v>
      </c>
      <c r="J118" s="41">
        <v>0</v>
      </c>
      <c r="K118" s="42">
        <f t="shared" si="21"/>
        <v>312714.96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306324.95</v>
      </c>
      <c r="H119" s="41">
        <v>0</v>
      </c>
      <c r="I119" s="41">
        <v>0</v>
      </c>
      <c r="J119" s="41">
        <v>0</v>
      </c>
      <c r="K119" s="42">
        <f t="shared" si="21"/>
        <v>823903.18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133735.97</v>
      </c>
      <c r="I120" s="41">
        <v>0</v>
      </c>
      <c r="J120" s="41">
        <v>0</v>
      </c>
      <c r="K120" s="42">
        <f t="shared" si="21"/>
        <v>434132.07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245105.75</v>
      </c>
      <c r="I121" s="41">
        <v>0</v>
      </c>
      <c r="J121" s="41">
        <v>0</v>
      </c>
      <c r="K121" s="42">
        <f t="shared" si="21"/>
        <v>712182.21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115185.94</v>
      </c>
      <c r="J122" s="41">
        <v>0</v>
      </c>
      <c r="K122" s="42">
        <f t="shared" si="21"/>
        <v>473994.84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265076.23</v>
      </c>
      <c r="K123" s="45">
        <f t="shared" si="21"/>
        <v>638230.21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10373.630000000005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2014-06-13T21:05:41Z</dcterms:modified>
  <cp:category/>
  <cp:version/>
  <cp:contentType/>
  <cp:contentStatus/>
</cp:coreProperties>
</file>