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140" yWindow="-120" windowWidth="14880" windowHeight="8190"/>
  </bookViews>
  <sheets>
    <sheet name="DETALHAMENTO CONCESSÃO" sheetId="8" r:id="rId1"/>
  </sheets>
  <definedNames>
    <definedName name="_xlnm.Print_Area" localSheetId="0">'DETALHAMENTO CONCESSÃO'!$A$1:$K$123</definedName>
    <definedName name="_xlnm.Print_Titles" localSheetId="0">'DETALHAMENTO CONCESSÃO'!$4:$6</definedName>
  </definedNames>
  <calcPr calcId="125725"/>
</workbook>
</file>

<file path=xl/calcChain.xml><?xml version="1.0" encoding="utf-8"?>
<calcChain xmlns="http://schemas.openxmlformats.org/spreadsheetml/2006/main">
  <c r="K94" i="8"/>
  <c r="B9"/>
  <c r="C9"/>
  <c r="D9"/>
  <c r="E9"/>
  <c r="F9"/>
  <c r="G9"/>
  <c r="H9"/>
  <c r="I9"/>
  <c r="J9"/>
  <c r="K9"/>
  <c r="K10"/>
  <c r="K11"/>
  <c r="B12"/>
  <c r="C12"/>
  <c r="D12"/>
  <c r="E12"/>
  <c r="F12"/>
  <c r="G12"/>
  <c r="H12"/>
  <c r="I12"/>
  <c r="J12"/>
  <c r="K12"/>
  <c r="K13"/>
  <c r="K14"/>
  <c r="K15"/>
  <c r="B16"/>
  <c r="C16"/>
  <c r="D16"/>
  <c r="E16"/>
  <c r="F16"/>
  <c r="G16"/>
  <c r="H16"/>
  <c r="I16"/>
  <c r="J16"/>
  <c r="K16" s="1"/>
  <c r="K17"/>
  <c r="K18"/>
  <c r="K19"/>
  <c r="B20"/>
  <c r="C20"/>
  <c r="D20"/>
  <c r="E20"/>
  <c r="F20"/>
  <c r="G20"/>
  <c r="H20"/>
  <c r="I20"/>
  <c r="J20"/>
  <c r="K20"/>
  <c r="K21"/>
  <c r="K22"/>
  <c r="K23"/>
  <c r="K24"/>
  <c r="K25"/>
  <c r="K26"/>
  <c r="K27"/>
  <c r="B29"/>
  <c r="C29"/>
  <c r="D29"/>
  <c r="E29"/>
  <c r="F29"/>
  <c r="G29"/>
  <c r="H29"/>
  <c r="I29"/>
  <c r="J29"/>
  <c r="K35"/>
  <c r="K36"/>
  <c r="K37"/>
  <c r="K39"/>
  <c r="K40"/>
  <c r="K41"/>
  <c r="K42"/>
  <c r="K43"/>
  <c r="K44"/>
  <c r="K45"/>
  <c r="K51"/>
  <c r="K52"/>
  <c r="H53"/>
  <c r="I53"/>
  <c r="J53"/>
  <c r="K53"/>
  <c r="K54"/>
  <c r="K55"/>
  <c r="K56"/>
  <c r="K57"/>
  <c r="K58"/>
  <c r="B62"/>
  <c r="B61" s="1"/>
  <c r="C62"/>
  <c r="C61" s="1"/>
  <c r="D62"/>
  <c r="D61" s="1"/>
  <c r="E62"/>
  <c r="E61" s="1"/>
  <c r="F62"/>
  <c r="F61" s="1"/>
  <c r="G62"/>
  <c r="G61" s="1"/>
  <c r="H62"/>
  <c r="H61" s="1"/>
  <c r="I62"/>
  <c r="I61" s="1"/>
  <c r="J62"/>
  <c r="J61" s="1"/>
  <c r="K63"/>
  <c r="K64"/>
  <c r="K66"/>
  <c r="B68"/>
  <c r="C68"/>
  <c r="D68"/>
  <c r="E68"/>
  <c r="F68"/>
  <c r="G68"/>
  <c r="H68"/>
  <c r="I68"/>
  <c r="J68"/>
  <c r="K68" s="1"/>
  <c r="K69"/>
  <c r="K70"/>
  <c r="K71"/>
  <c r="K72"/>
  <c r="K73"/>
  <c r="K74"/>
  <c r="K76"/>
  <c r="K77"/>
  <c r="K78"/>
  <c r="K79"/>
  <c r="K80"/>
  <c r="K81"/>
  <c r="K82"/>
  <c r="K83"/>
  <c r="K84"/>
  <c r="K85"/>
  <c r="K86"/>
  <c r="K87"/>
  <c r="K88"/>
  <c r="K89"/>
  <c r="K90"/>
  <c r="K92"/>
  <c r="K96"/>
  <c r="B99"/>
  <c r="C99"/>
  <c r="D99"/>
  <c r="E99"/>
  <c r="F99"/>
  <c r="G99"/>
  <c r="H99"/>
  <c r="I99"/>
  <c r="J99"/>
  <c r="K99"/>
  <c r="K100"/>
  <c r="J101"/>
  <c r="K101"/>
  <c r="K106"/>
  <c r="K107"/>
  <c r="K111"/>
  <c r="K112"/>
  <c r="K113"/>
  <c r="K114"/>
  <c r="K115"/>
  <c r="K116"/>
  <c r="K117"/>
  <c r="K118"/>
  <c r="K119"/>
  <c r="K120"/>
  <c r="K121"/>
  <c r="K122"/>
  <c r="K123"/>
  <c r="J60" l="1"/>
  <c r="H60"/>
  <c r="F60"/>
  <c r="D60"/>
  <c r="I8"/>
  <c r="I7" s="1"/>
  <c r="I49" s="1"/>
  <c r="I48" s="1"/>
  <c r="G8"/>
  <c r="G7" s="1"/>
  <c r="G49" s="1"/>
  <c r="G48" s="1"/>
  <c r="E8"/>
  <c r="E7" s="1"/>
  <c r="E49" s="1"/>
  <c r="E48" s="1"/>
  <c r="C8"/>
  <c r="C7" s="1"/>
  <c r="I60"/>
  <c r="G60"/>
  <c r="E60"/>
  <c r="C60"/>
  <c r="J8"/>
  <c r="J7" s="1"/>
  <c r="J49" s="1"/>
  <c r="J48" s="1"/>
  <c r="H8"/>
  <c r="H7" s="1"/>
  <c r="H49" s="1"/>
  <c r="H48" s="1"/>
  <c r="F8"/>
  <c r="F7" s="1"/>
  <c r="F49" s="1"/>
  <c r="F48" s="1"/>
  <c r="D8"/>
  <c r="D7" s="1"/>
  <c r="D49" s="1"/>
  <c r="D48" s="1"/>
  <c r="B8"/>
  <c r="J98"/>
  <c r="J97" s="1"/>
  <c r="J124" s="1"/>
  <c r="J47"/>
  <c r="H98"/>
  <c r="H97" s="1"/>
  <c r="H47"/>
  <c r="F98"/>
  <c r="F97" s="1"/>
  <c r="F47"/>
  <c r="D98"/>
  <c r="D97" s="1"/>
  <c r="D109" s="1"/>
  <c r="K109" s="1"/>
  <c r="D47"/>
  <c r="K8"/>
  <c r="K7" s="1"/>
  <c r="B7"/>
  <c r="B49" s="1"/>
  <c r="B60"/>
  <c r="K60" s="1"/>
  <c r="K61"/>
  <c r="I47"/>
  <c r="I98"/>
  <c r="I97" s="1"/>
  <c r="G47"/>
  <c r="G98"/>
  <c r="G97" s="1"/>
  <c r="E47"/>
  <c r="E98"/>
  <c r="E97" s="1"/>
  <c r="E110" s="1"/>
  <c r="K110" s="1"/>
  <c r="C49"/>
  <c r="C50"/>
  <c r="K50" s="1"/>
  <c r="K62"/>
  <c r="K49" l="1"/>
  <c r="B48"/>
  <c r="C48"/>
  <c r="C47" l="1"/>
  <c r="C98"/>
  <c r="C97" s="1"/>
  <c r="C108" s="1"/>
  <c r="K108" s="1"/>
  <c r="K105" s="1"/>
  <c r="K48"/>
  <c r="B98"/>
  <c r="B47"/>
  <c r="K47" s="1"/>
  <c r="B97" l="1"/>
  <c r="K97" s="1"/>
  <c r="K98"/>
</calcChain>
</file>

<file path=xl/sharedStrings.xml><?xml version="1.0" encoding="utf-8"?>
<sst xmlns="http://schemas.openxmlformats.org/spreadsheetml/2006/main" count="129" uniqueCount="129">
  <si>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</si>
  <si>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</si>
  <si>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</si>
  <si>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</si>
  <si>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</si>
  <si>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</si>
  <si>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</si>
  <si>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</si>
  <si>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</si>
  <si>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</si>
  <si>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</si>
  <si>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</si>
  <si>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</si>
  <si>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</si>
  <si>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</si>
  <si>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</si>
  <si>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</si>
  <si>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</si>
  <si>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</si>
  <si>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</si>
  <si>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</si>
  <si>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</si>
  <si>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</si>
  <si>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</si>
  <si>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</si>
  <si>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</si>
  <si>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</si>
  <si>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</si>
  <si>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</si>
  <si>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</si>
  <si>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</si>
  <si>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</si>
  <si>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</si>
  <si>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</si>
  <si>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</si>
  <si>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</si>
  <si>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2.3.  Pela Renovação de Frota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</si>
  <si>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</si>
  <si>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</si>
  <si>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</si>
  <si>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</si>
  <si>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</si>
  <si>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</si>
  <si>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</si>
  <si>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  Remuneração Mensal de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</si>
  <si>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</si>
  <si>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</si>
  <si>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</si>
  <si>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</si>
  <si>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</si>
  <si>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</si>
  <si>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5.1.3. Pela Renovação de Frota (1 x 2.3)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</si>
  <si>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</si>
  <si>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</si>
  <si>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</si>
  <si>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</si>
  <si>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</si>
  <si>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</si>
  <si>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</si>
  <si>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6.1.4. Venda de Cartões Estudantes (UNE)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</si>
  <si>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</si>
  <si>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</si>
  <si>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</si>
  <si>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</si>
  <si>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</si>
  <si>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</si>
  <si>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</si>
  <si>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</si>
  <si>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</si>
  <si>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</si>
  <si>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</si>
  <si>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</si>
  <si>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</si>
  <si>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</si>
  <si>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</si>
  <si>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</si>
  <si>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</si>
  <si>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</si>
  <si>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</si>
  <si>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</si>
  <si>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</si>
  <si>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</si>
  <si>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</si>
  <si>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</si>
  <si>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</si>
  <si>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</si>
  <si>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</si>
  <si>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</si>
  <si>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</si>
  <si>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</si>
  <si>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</si>
  <si>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</si>
  <si>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</si>
  <si>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</si>
  <si>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</si>
  <si>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</si>
  <si>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</si>
  <si>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 xml:space="preserve">6.2.23. Pacto Ministério do Trabalho e Emprego </t>
  </si>
  <si>
    <t>8.5. Via Sul Transportes Urbanos Ltda.</t>
  </si>
  <si>
    <t>8.6. VIP - Transportes Urbanos Ltda.</t>
  </si>
  <si>
    <t>8.7. Tupi Transportes Urbanos Piratininga Ltda.</t>
  </si>
  <si>
    <t>8.8. Mobibrasil Transp Urbano Ltda.</t>
  </si>
  <si>
    <t>8.9. Viação Cidade Dutra Ltda.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</si>
  <si>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</si>
  <si>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</si>
  <si>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</si>
  <si>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</si>
  <si>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</si>
  <si>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</si>
  <si>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</si>
  <si>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</si>
  <si>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</si>
  <si>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</si>
  <si>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</si>
  <si>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</si>
  <si>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</si>
  <si>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</si>
  <si>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</si>
  <si>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</si>
  <si>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</si>
  <si>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</si>
  <si>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</si>
  <si>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 xml:space="preserve">6.4. Revisão de Remuneração pelo Serviço Atende </t>
  </si>
  <si>
    <t>7.2. Pelo Serviço Atende (5.2 + 6.4 )</t>
  </si>
  <si>
    <t>7.2.2 Ajuste para o dia seguinte (5.2 + 7.2.1)</t>
  </si>
  <si>
    <t>OPERAÇÃO 04/06/14 - VENCIMENTO 11/06/14</t>
  </si>
  <si>
    <t>Nota:</t>
  </si>
  <si>
    <t>6.3. Revisão de Remuneração pelo Transporte Coletivo  (1)</t>
  </si>
  <si>
    <t>(1) Remuneração das linhas da USP de abril/14.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</si>
</sst>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64" formatCode="_-&quot;R$&quot;\ * #,##0.00_-;\-&quot;R$&quot;\ * #,##0.00_-;_-&quot;R$&quot;\ * &quot;-&quot;??_-;_-@_-"/>
    <numFmt numFmtId="165" formatCode="_(* #,##0_);_(* \(#,##0\);_(* &quot;-&quot;??_);_(@_)"/>
    <numFmt numFmtId="166" formatCode="_([$R$ -416]* #,##0.0000_);_([$R$ -416]* \(#,##0.0000\);_([$R$ -416]* &quot;-&quot;??_);_(@_)"/>
    <numFmt numFmtId="167" formatCode="_([$R$ -416]* #,##0.00_);_([$R$ -416]* \(#,##0.00\);_([$R$ -416]* &quot;-&quot;??_);_(@_)"/>
    <numFmt numFmtId="168" formatCode="_([$R$ -416]* #,##0.0000000_);_([$R$ -416]* \(#,##0.0000000\);_([$R$ -416]* &quot;-&quot;??_);_(@_)"/>
  </numFmts>
  <fonts count="9">
    <font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5">
    <xf numFmtId="0" fontId="0" fillId="0" borderId="0"/>
    <xf numFmtId="166" fontId="4" fillId="0" borderId="1" applyAlignment="0">
      <alignment vertical="center"/>
    </xf>
    <xf numFmtId="164" fontId="3" fillId="0" borderId="0" applyFont="0" applyFill="0" applyBorder="0" applyAlignment="0" applyProtection="0"/>
    <xf numFmtId="1" fontId="1" fillId="0" borderId="0" applyBorder="0"/>
    <xf numFmtId="43" fontId="3" fillId="0" borderId="0" applyFont="0" applyFill="0" applyBorder="0" applyAlignment="0" applyProtection="0"/>
  </cellStyleXfs>
  <cellXfs count="70">
    <xf numFmtId="0" fontId="0" fillId="0" borderId="0" xfId="0"/>
    <xf numFmtId="0" fontId="0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left" vertical="center" indent="1"/>
    </xf>
    <xf numFmtId="0" fontId="4" fillId="0" borderId="1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" fontId="2" fillId="2" borderId="2" xfId="3" applyFont="1" applyFill="1" applyBorder="1" applyAlignment="1">
      <alignment horizontal="left" vertical="center"/>
    </xf>
    <xf numFmtId="164" fontId="2" fillId="2" borderId="2" xfId="2" applyFont="1" applyFill="1" applyBorder="1" applyAlignment="1">
      <alignment vertical="center"/>
    </xf>
    <xf numFmtId="1" fontId="2" fillId="2" borderId="2" xfId="3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 indent="1"/>
    </xf>
    <xf numFmtId="165" fontId="4" fillId="0" borderId="3" xfId="4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indent="2"/>
    </xf>
    <xf numFmtId="165" fontId="4" fillId="0" borderId="1" xfId="4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indent="3"/>
    </xf>
    <xf numFmtId="165" fontId="4" fillId="0" borderId="1" xfId="4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indent="4"/>
    </xf>
    <xf numFmtId="0" fontId="5" fillId="0" borderId="1" xfId="0" applyFont="1" applyFill="1" applyBorder="1" applyAlignment="1">
      <alignment horizontal="left" vertical="center" indent="3"/>
    </xf>
    <xf numFmtId="0" fontId="4" fillId="0" borderId="1" xfId="0" applyFont="1" applyFill="1" applyBorder="1" applyAlignment="1">
      <alignment horizontal="left" vertical="center" indent="2"/>
    </xf>
    <xf numFmtId="165" fontId="4" fillId="0" borderId="1" xfId="0" applyNumberFormat="1" applyFont="1" applyFill="1" applyBorder="1" applyAlignment="1">
      <alignment vertical="center"/>
    </xf>
    <xf numFmtId="43" fontId="4" fillId="0" borderId="1" xfId="4" applyFont="1" applyFill="1" applyBorder="1" applyAlignment="1">
      <alignment vertical="center"/>
    </xf>
    <xf numFmtId="43" fontId="4" fillId="0" borderId="1" xfId="2" applyNumberFormat="1" applyFont="1" applyFill="1" applyBorder="1" applyAlignment="1">
      <alignment horizontal="center" vertical="center"/>
    </xf>
    <xf numFmtId="43" fontId="4" fillId="0" borderId="1" xfId="2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horizontal="left" vertical="center" indent="1"/>
    </xf>
    <xf numFmtId="164" fontId="4" fillId="3" borderId="1" xfId="2" applyFont="1" applyFill="1" applyBorder="1" applyAlignment="1">
      <alignment horizontal="center" vertical="center"/>
    </xf>
    <xf numFmtId="164" fontId="4" fillId="0" borderId="1" xfId="2" applyFont="1" applyFill="1" applyBorder="1" applyAlignment="1">
      <alignment horizontal="center" vertical="center"/>
    </xf>
    <xf numFmtId="164" fontId="4" fillId="0" borderId="1" xfId="2" applyFont="1" applyFill="1" applyBorder="1" applyAlignment="1">
      <alignment vertical="center"/>
    </xf>
    <xf numFmtId="0" fontId="0" fillId="0" borderId="1" xfId="0" applyFill="1" applyBorder="1" applyAlignment="1">
      <alignment horizontal="left" vertical="center" indent="1"/>
    </xf>
    <xf numFmtId="0" fontId="0" fillId="0" borderId="1" xfId="0" applyFill="1" applyBorder="1" applyAlignment="1">
      <alignment horizontal="left" vertical="center" indent="2"/>
    </xf>
    <xf numFmtId="164" fontId="3" fillId="0" borderId="1" xfId="2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" fontId="1" fillId="2" borderId="1" xfId="3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indent="4"/>
    </xf>
    <xf numFmtId="0" fontId="4" fillId="0" borderId="1" xfId="0" applyFont="1" applyFill="1" applyBorder="1" applyAlignment="1">
      <alignment horizontal="left" vertical="center" wrapText="1" indent="2"/>
    </xf>
    <xf numFmtId="43" fontId="4" fillId="0" borderId="1" xfId="4" applyFont="1" applyFill="1" applyBorder="1" applyAlignment="1">
      <alignment horizontal="center" vertical="center"/>
    </xf>
    <xf numFmtId="166" fontId="4" fillId="0" borderId="1" xfId="2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 indent="1"/>
    </xf>
    <xf numFmtId="0" fontId="4" fillId="0" borderId="1" xfId="0" applyFont="1" applyFill="1" applyBorder="1" applyAlignment="1">
      <alignment horizontal="left" vertical="center" wrapText="1" indent="3"/>
    </xf>
    <xf numFmtId="167" fontId="4" fillId="0" borderId="1" xfId="2" applyNumberFormat="1" applyFont="1" applyFill="1" applyBorder="1" applyAlignment="1">
      <alignment vertical="center"/>
    </xf>
    <xf numFmtId="164" fontId="6" fillId="0" borderId="1" xfId="2" applyFont="1" applyFill="1" applyBorder="1" applyAlignment="1">
      <alignment vertical="center"/>
    </xf>
    <xf numFmtId="0" fontId="4" fillId="0" borderId="5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3" fillId="0" borderId="1" xfId="2" applyNumberFormat="1" applyFont="1" applyBorder="1" applyAlignment="1">
      <alignment vertical="center"/>
    </xf>
    <xf numFmtId="164" fontId="3" fillId="0" borderId="1" xfId="2" applyFont="1" applyFill="1" applyBorder="1" applyAlignment="1">
      <alignment vertical="center"/>
    </xf>
    <xf numFmtId="43" fontId="3" fillId="0" borderId="4" xfId="2" applyNumberFormat="1" applyFont="1" applyBorder="1" applyAlignment="1">
      <alignment vertical="center"/>
    </xf>
    <xf numFmtId="164" fontId="3" fillId="0" borderId="4" xfId="2" applyFont="1" applyBorder="1" applyAlignment="1">
      <alignment vertical="center"/>
    </xf>
    <xf numFmtId="164" fontId="3" fillId="0" borderId="4" xfId="2" applyFont="1" applyFill="1" applyBorder="1" applyAlignment="1">
      <alignment vertical="center"/>
    </xf>
    <xf numFmtId="43" fontId="4" fillId="0" borderId="3" xfId="2" applyNumberFormat="1" applyFont="1" applyFill="1" applyBorder="1" applyAlignment="1">
      <alignment vertical="center"/>
    </xf>
    <xf numFmtId="168" fontId="4" fillId="0" borderId="1" xfId="2" applyNumberFormat="1" applyFont="1" applyFill="1" applyBorder="1" applyAlignment="1">
      <alignment horizontal="center" vertical="center"/>
    </xf>
    <xf numFmtId="167" fontId="4" fillId="0" borderId="1" xfId="4" applyNumberFormat="1" applyFont="1" applyFill="1" applyBorder="1" applyAlignment="1">
      <alignment vertical="center"/>
    </xf>
    <xf numFmtId="167" fontId="4" fillId="0" borderId="1" xfId="2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indent="2"/>
    </xf>
    <xf numFmtId="43" fontId="7" fillId="0" borderId="0" xfId="2" applyNumberFormat="1" applyFont="1" applyBorder="1" applyAlignment="1">
      <alignment vertical="center"/>
    </xf>
    <xf numFmtId="43" fontId="7" fillId="0" borderId="0" xfId="2" applyNumberFormat="1" applyFont="1" applyFill="1" applyBorder="1" applyAlignment="1">
      <alignment vertical="center"/>
    </xf>
    <xf numFmtId="165" fontId="3" fillId="0" borderId="0" xfId="4" applyNumberFormat="1" applyFont="1" applyFill="1" applyAlignment="1">
      <alignment vertical="center"/>
    </xf>
    <xf numFmtId="165" fontId="0" fillId="0" borderId="0" xfId="0" applyNumberFormat="1" applyFont="1" applyFill="1" applyAlignment="1">
      <alignment vertical="center"/>
    </xf>
    <xf numFmtId="167" fontId="0" fillId="0" borderId="0" xfId="0" applyNumberFormat="1" applyFont="1" applyFill="1" applyAlignment="1">
      <alignment vertical="center"/>
    </xf>
    <xf numFmtId="43" fontId="4" fillId="0" borderId="6" xfId="4" applyFont="1" applyFill="1" applyBorder="1" applyAlignment="1">
      <alignment horizontal="center" vertical="center"/>
    </xf>
    <xf numFmtId="43" fontId="4" fillId="0" borderId="6" xfId="2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43" fontId="4" fillId="0" borderId="4" xfId="2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" fontId="1" fillId="2" borderId="3" xfId="3" applyFont="1" applyFill="1" applyBorder="1" applyAlignment="1">
      <alignment horizontal="center" vertical="center" wrapText="1"/>
    </xf>
    <xf numFmtId="1" fontId="1" fillId="2" borderId="4" xfId="3" applyFont="1" applyFill="1" applyBorder="1" applyAlignment="1">
      <alignment horizontal="center" vertical="center" wrapText="1"/>
    </xf>
  </cellXfs>
  <cellStyles count="5">
    <cellStyle name="Estilo 1" xfId="1"/>
    <cellStyle name="Moeda" xfId="2" builtinId="4"/>
    <cellStyle name="Normal" xfId="0" builtinId="0"/>
    <cellStyle name="Normal_REMT03" xfId="3"/>
    <cellStyle name="Separador de milhares" xfId="4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8"/>
  <sheetViews>
    <sheetView showGridLines="0" tabSelected="1" zoomScaleNormal="100" zoomScaleSheetLayoutView="70" workbookViewId="0">
      <selection sqref="A1:K1"/>
    </sheetView>
  </sheetViews>
  <sheetFormatPr defaultRowHeight="14.25"/>
  <cols>
    <col min="1" max="1" width="90" style="1" customWidth="1"/>
    <col min="2" max="10" width="16.25" style="1" customWidth="1"/>
    <col min="11" max="11" width="18.75" style="1" customWidth="1"/>
    <col min="12" max="12" width="15.625" style="1" bestFit="1" customWidth="1"/>
    <col min="13" max="13" width="10.125" style="1" bestFit="1" customWidth="1"/>
    <col min="14" max="16384" width="9" style="1"/>
  </cols>
  <sheetData>
    <row r="1" spans="1:13" ht="21">
      <c r="A1" s="61" t="s">
        <v>86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3" ht="21">
      <c r="A2" s="62" t="s">
        <v>125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3" ht="15.75">
      <c r="A3" s="4"/>
      <c r="B3" s="5"/>
      <c r="C3" s="4" t="s">
        <v>14</v>
      </c>
      <c r="D3" s="6">
        <v>3</v>
      </c>
      <c r="E3" s="7"/>
      <c r="F3" s="7"/>
      <c r="G3" s="7"/>
      <c r="H3" s="7"/>
      <c r="I3" s="7"/>
      <c r="J3" s="7"/>
      <c r="K3" s="4"/>
    </row>
    <row r="4" spans="1:13" ht="15.75">
      <c r="A4" s="63" t="s">
        <v>15</v>
      </c>
      <c r="B4" s="65" t="s">
        <v>114</v>
      </c>
      <c r="C4" s="66"/>
      <c r="D4" s="66"/>
      <c r="E4" s="66"/>
      <c r="F4" s="66"/>
      <c r="G4" s="66"/>
      <c r="H4" s="66"/>
      <c r="I4" s="66"/>
      <c r="J4" s="67"/>
      <c r="K4" s="64" t="s">
        <v>16</v>
      </c>
    </row>
    <row r="5" spans="1:13" ht="38.25">
      <c r="A5" s="63"/>
      <c r="B5" s="29" t="s">
        <v>7</v>
      </c>
      <c r="C5" s="29" t="s">
        <v>8</v>
      </c>
      <c r="D5" s="29" t="s">
        <v>9</v>
      </c>
      <c r="E5" s="29" t="s">
        <v>10</v>
      </c>
      <c r="F5" s="29" t="s">
        <v>11</v>
      </c>
      <c r="G5" s="29" t="s">
        <v>12</v>
      </c>
      <c r="H5" s="29" t="s">
        <v>13</v>
      </c>
      <c r="I5" s="68" t="s">
        <v>113</v>
      </c>
      <c r="J5" s="68" t="s">
        <v>112</v>
      </c>
      <c r="K5" s="63"/>
    </row>
    <row r="6" spans="1:13" ht="18.75" customHeight="1">
      <c r="A6" s="63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69"/>
      <c r="J6" s="69"/>
      <c r="K6" s="63"/>
    </row>
    <row r="7" spans="1:13" ht="17.25" customHeight="1">
      <c r="A7" s="8" t="s">
        <v>30</v>
      </c>
      <c r="B7" s="9">
        <f t="shared" ref="B7:K7" si="0">+B8+B20+B24+B27</f>
        <v>589768</v>
      </c>
      <c r="C7" s="9">
        <f t="shared" si="0"/>
        <v>793994</v>
      </c>
      <c r="D7" s="9">
        <f t="shared" si="0"/>
        <v>800019</v>
      </c>
      <c r="E7" s="9">
        <f t="shared" si="0"/>
        <v>547948</v>
      </c>
      <c r="F7" s="9">
        <f t="shared" si="0"/>
        <v>775015</v>
      </c>
      <c r="G7" s="9">
        <f t="shared" si="0"/>
        <v>1203930</v>
      </c>
      <c r="H7" s="9">
        <f t="shared" si="0"/>
        <v>564468</v>
      </c>
      <c r="I7" s="9">
        <f t="shared" si="0"/>
        <v>125217</v>
      </c>
      <c r="J7" s="9">
        <f t="shared" si="0"/>
        <v>300805</v>
      </c>
      <c r="K7" s="9">
        <f t="shared" si="0"/>
        <v>5701164</v>
      </c>
      <c r="L7" s="53"/>
    </row>
    <row r="8" spans="1:13" ht="17.25" customHeight="1">
      <c r="A8" s="10" t="s">
        <v>120</v>
      </c>
      <c r="B8" s="11">
        <f>B9+B12+B16</f>
        <v>352632</v>
      </c>
      <c r="C8" s="11">
        <f t="shared" ref="C8:J8" si="1">C9+C12+C16</f>
        <v>480802</v>
      </c>
      <c r="D8" s="11">
        <f t="shared" si="1"/>
        <v>453702</v>
      </c>
      <c r="E8" s="11">
        <f t="shared" si="1"/>
        <v>324687</v>
      </c>
      <c r="F8" s="11">
        <f t="shared" si="1"/>
        <v>435601</v>
      </c>
      <c r="G8" s="11">
        <f t="shared" si="1"/>
        <v>656792</v>
      </c>
      <c r="H8" s="11">
        <f t="shared" si="1"/>
        <v>348816</v>
      </c>
      <c r="I8" s="11">
        <f t="shared" si="1"/>
        <v>67296</v>
      </c>
      <c r="J8" s="11">
        <f t="shared" si="1"/>
        <v>168721</v>
      </c>
      <c r="K8" s="11">
        <f>SUM(B8:J8)</f>
        <v>3289049</v>
      </c>
    </row>
    <row r="9" spans="1:13" ht="17.25" customHeight="1">
      <c r="A9" s="15" t="s">
        <v>17</v>
      </c>
      <c r="B9" s="13">
        <f>+B10+B11</f>
        <v>49031</v>
      </c>
      <c r="C9" s="13">
        <f t="shared" ref="C9:J9" si="2">+C10+C11</f>
        <v>68185</v>
      </c>
      <c r="D9" s="13">
        <f t="shared" si="2"/>
        <v>58352</v>
      </c>
      <c r="E9" s="13">
        <f t="shared" si="2"/>
        <v>43074</v>
      </c>
      <c r="F9" s="13">
        <f t="shared" si="2"/>
        <v>52055</v>
      </c>
      <c r="G9" s="13">
        <f t="shared" si="2"/>
        <v>62952</v>
      </c>
      <c r="H9" s="13">
        <f t="shared" si="2"/>
        <v>58964</v>
      </c>
      <c r="I9" s="13">
        <f t="shared" si="2"/>
        <v>10994</v>
      </c>
      <c r="J9" s="13">
        <f t="shared" si="2"/>
        <v>19220</v>
      </c>
      <c r="K9" s="11">
        <f>SUM(B9:J9)</f>
        <v>422827</v>
      </c>
    </row>
    <row r="10" spans="1:13" ht="17.25" customHeight="1">
      <c r="A10" s="30" t="s">
        <v>18</v>
      </c>
      <c r="B10" s="13">
        <v>48448</v>
      </c>
      <c r="C10" s="13">
        <v>67578</v>
      </c>
      <c r="D10" s="13">
        <v>57771</v>
      </c>
      <c r="E10" s="13">
        <v>42952</v>
      </c>
      <c r="F10" s="13">
        <v>51299</v>
      </c>
      <c r="G10" s="13">
        <v>61918</v>
      </c>
      <c r="H10" s="13">
        <v>58895</v>
      </c>
      <c r="I10" s="13">
        <v>10935</v>
      </c>
      <c r="J10" s="13">
        <v>18993</v>
      </c>
      <c r="K10" s="11">
        <f>SUM(B10:J10)</f>
        <v>418789</v>
      </c>
    </row>
    <row r="11" spans="1:13" ht="17.25" customHeight="1">
      <c r="A11" s="30" t="s">
        <v>19</v>
      </c>
      <c r="B11" s="13">
        <v>583</v>
      </c>
      <c r="C11" s="13">
        <v>607</v>
      </c>
      <c r="D11" s="13">
        <v>581</v>
      </c>
      <c r="E11" s="13">
        <v>122</v>
      </c>
      <c r="F11" s="13">
        <v>756</v>
      </c>
      <c r="G11" s="13">
        <v>1034</v>
      </c>
      <c r="H11" s="13">
        <v>69</v>
      </c>
      <c r="I11" s="13">
        <v>59</v>
      </c>
      <c r="J11" s="13">
        <v>227</v>
      </c>
      <c r="K11" s="11">
        <f>SUM(B11:J11)</f>
        <v>4038</v>
      </c>
    </row>
    <row r="12" spans="1:13" ht="17.25" customHeight="1">
      <c r="A12" s="15" t="s">
        <v>31</v>
      </c>
      <c r="B12" s="17">
        <f t="shared" ref="B12:J12" si="3">SUM(B13:B15)</f>
        <v>294626</v>
      </c>
      <c r="C12" s="17">
        <f t="shared" si="3"/>
        <v>400065</v>
      </c>
      <c r="D12" s="17">
        <f t="shared" si="3"/>
        <v>384575</v>
      </c>
      <c r="E12" s="17">
        <f t="shared" si="3"/>
        <v>274060</v>
      </c>
      <c r="F12" s="17">
        <f t="shared" si="3"/>
        <v>372894</v>
      </c>
      <c r="G12" s="17">
        <f t="shared" si="3"/>
        <v>577847</v>
      </c>
      <c r="H12" s="17">
        <f t="shared" si="3"/>
        <v>281800</v>
      </c>
      <c r="I12" s="17">
        <f t="shared" si="3"/>
        <v>54141</v>
      </c>
      <c r="J12" s="17">
        <f t="shared" si="3"/>
        <v>145353</v>
      </c>
      <c r="K12" s="11">
        <f t="shared" ref="K12:K27" si="4">SUM(B12:J12)</f>
        <v>2785361</v>
      </c>
    </row>
    <row r="13" spans="1:13" ht="17.25" customHeight="1">
      <c r="A13" s="14" t="s">
        <v>20</v>
      </c>
      <c r="B13" s="13">
        <v>128131</v>
      </c>
      <c r="C13" s="13">
        <v>184775</v>
      </c>
      <c r="D13" s="13">
        <v>183424</v>
      </c>
      <c r="E13" s="13">
        <v>128274</v>
      </c>
      <c r="F13" s="13">
        <v>173084</v>
      </c>
      <c r="G13" s="13">
        <v>260679</v>
      </c>
      <c r="H13" s="13">
        <v>123170</v>
      </c>
      <c r="I13" s="13">
        <v>27623</v>
      </c>
      <c r="J13" s="13">
        <v>69165</v>
      </c>
      <c r="K13" s="11">
        <f t="shared" si="4"/>
        <v>1278325</v>
      </c>
      <c r="L13" s="53"/>
      <c r="M13" s="54"/>
    </row>
    <row r="14" spans="1:13" ht="17.25" customHeight="1">
      <c r="A14" s="14" t="s">
        <v>21</v>
      </c>
      <c r="B14" s="13">
        <v>133383</v>
      </c>
      <c r="C14" s="13">
        <v>167281</v>
      </c>
      <c r="D14" s="13">
        <v>157262</v>
      </c>
      <c r="E14" s="13">
        <v>117298</v>
      </c>
      <c r="F14" s="13">
        <v>160483</v>
      </c>
      <c r="G14" s="13">
        <v>267254</v>
      </c>
      <c r="H14" s="13">
        <v>127454</v>
      </c>
      <c r="I14" s="13">
        <v>19878</v>
      </c>
      <c r="J14" s="13">
        <v>59270</v>
      </c>
      <c r="K14" s="11">
        <f t="shared" si="4"/>
        <v>1209563</v>
      </c>
      <c r="L14" s="53"/>
    </row>
    <row r="15" spans="1:13" ht="17.25" customHeight="1">
      <c r="A15" s="14" t="s">
        <v>22</v>
      </c>
      <c r="B15" s="13">
        <v>33112</v>
      </c>
      <c r="C15" s="13">
        <v>48009</v>
      </c>
      <c r="D15" s="13">
        <v>43889</v>
      </c>
      <c r="E15" s="13">
        <v>28488</v>
      </c>
      <c r="F15" s="13">
        <v>39327</v>
      </c>
      <c r="G15" s="13">
        <v>49914</v>
      </c>
      <c r="H15" s="13">
        <v>31176</v>
      </c>
      <c r="I15" s="13">
        <v>6640</v>
      </c>
      <c r="J15" s="13">
        <v>16918</v>
      </c>
      <c r="K15" s="11">
        <f t="shared" si="4"/>
        <v>297473</v>
      </c>
    </row>
    <row r="16" spans="1:13" ht="17.25" customHeight="1">
      <c r="A16" s="15" t="s">
        <v>116</v>
      </c>
      <c r="B16" s="13">
        <f>B17+B18+B19</f>
        <v>8975</v>
      </c>
      <c r="C16" s="13">
        <f t="shared" ref="C16:J16" si="5">C17+C18+C19</f>
        <v>12552</v>
      </c>
      <c r="D16" s="13">
        <f t="shared" si="5"/>
        <v>10775</v>
      </c>
      <c r="E16" s="13">
        <f t="shared" si="5"/>
        <v>7553</v>
      </c>
      <c r="F16" s="13">
        <f t="shared" si="5"/>
        <v>10652</v>
      </c>
      <c r="G16" s="13">
        <f t="shared" si="5"/>
        <v>15993</v>
      </c>
      <c r="H16" s="13">
        <f t="shared" si="5"/>
        <v>8052</v>
      </c>
      <c r="I16" s="13">
        <f t="shared" si="5"/>
        <v>2161</v>
      </c>
      <c r="J16" s="13">
        <f t="shared" si="5"/>
        <v>4148</v>
      </c>
      <c r="K16" s="11">
        <f t="shared" si="4"/>
        <v>80861</v>
      </c>
    </row>
    <row r="17" spans="1:12" ht="17.25" customHeight="1">
      <c r="A17" s="14" t="s">
        <v>117</v>
      </c>
      <c r="B17" s="13">
        <v>3407</v>
      </c>
      <c r="C17" s="13">
        <v>5115</v>
      </c>
      <c r="D17" s="13">
        <v>4372</v>
      </c>
      <c r="E17" s="13">
        <v>3274</v>
      </c>
      <c r="F17" s="13">
        <v>4479</v>
      </c>
      <c r="G17" s="13">
        <v>7196</v>
      </c>
      <c r="H17" s="13">
        <v>3657</v>
      </c>
      <c r="I17" s="13">
        <v>945</v>
      </c>
      <c r="J17" s="13">
        <v>1641</v>
      </c>
      <c r="K17" s="11">
        <f t="shared" si="4"/>
        <v>34086</v>
      </c>
    </row>
    <row r="18" spans="1:12" ht="17.25" customHeight="1">
      <c r="A18" s="14" t="s">
        <v>118</v>
      </c>
      <c r="B18" s="13">
        <v>185</v>
      </c>
      <c r="C18" s="13">
        <v>286</v>
      </c>
      <c r="D18" s="13">
        <v>318</v>
      </c>
      <c r="E18" s="13">
        <v>258</v>
      </c>
      <c r="F18" s="13">
        <v>330</v>
      </c>
      <c r="G18" s="13">
        <v>546</v>
      </c>
      <c r="H18" s="13">
        <v>314</v>
      </c>
      <c r="I18" s="13">
        <v>64</v>
      </c>
      <c r="J18" s="13">
        <v>134</v>
      </c>
      <c r="K18" s="11">
        <f t="shared" si="4"/>
        <v>2435</v>
      </c>
    </row>
    <row r="19" spans="1:12" ht="17.25" customHeight="1">
      <c r="A19" s="14" t="s">
        <v>119</v>
      </c>
      <c r="B19" s="13">
        <v>5383</v>
      </c>
      <c r="C19" s="13">
        <v>7151</v>
      </c>
      <c r="D19" s="13">
        <v>6085</v>
      </c>
      <c r="E19" s="13">
        <v>4021</v>
      </c>
      <c r="F19" s="13">
        <v>5843</v>
      </c>
      <c r="G19" s="13">
        <v>8251</v>
      </c>
      <c r="H19" s="13">
        <v>4081</v>
      </c>
      <c r="I19" s="13">
        <v>1152</v>
      </c>
      <c r="J19" s="13">
        <v>2373</v>
      </c>
      <c r="K19" s="11">
        <f t="shared" si="4"/>
        <v>44340</v>
      </c>
    </row>
    <row r="20" spans="1:12" ht="17.25" customHeight="1">
      <c r="A20" s="16" t="s">
        <v>23</v>
      </c>
      <c r="B20" s="11">
        <f>+B21+B22+B23</f>
        <v>189383</v>
      </c>
      <c r="C20" s="11">
        <f t="shared" ref="C20:J20" si="6">+C21+C22+C23</f>
        <v>237001</v>
      </c>
      <c r="D20" s="11">
        <f t="shared" si="6"/>
        <v>257404</v>
      </c>
      <c r="E20" s="11">
        <f t="shared" si="6"/>
        <v>168716</v>
      </c>
      <c r="F20" s="11">
        <f t="shared" si="6"/>
        <v>271617</v>
      </c>
      <c r="G20" s="11">
        <f t="shared" si="6"/>
        <v>471531</v>
      </c>
      <c r="H20" s="11">
        <f t="shared" si="6"/>
        <v>170588</v>
      </c>
      <c r="I20" s="11">
        <f t="shared" si="6"/>
        <v>41411</v>
      </c>
      <c r="J20" s="11">
        <f t="shared" si="6"/>
        <v>93177</v>
      </c>
      <c r="K20" s="11">
        <f t="shared" si="4"/>
        <v>1900828</v>
      </c>
    </row>
    <row r="21" spans="1:12" ht="17.25" customHeight="1">
      <c r="A21" s="12" t="s">
        <v>24</v>
      </c>
      <c r="B21" s="13">
        <v>94098</v>
      </c>
      <c r="C21" s="13">
        <v>127884</v>
      </c>
      <c r="D21" s="13">
        <v>140683</v>
      </c>
      <c r="E21" s="13">
        <v>91157</v>
      </c>
      <c r="F21" s="13">
        <v>144632</v>
      </c>
      <c r="G21" s="13">
        <v>238472</v>
      </c>
      <c r="H21" s="13">
        <v>90932</v>
      </c>
      <c r="I21" s="13">
        <v>23957</v>
      </c>
      <c r="J21" s="13">
        <v>49395</v>
      </c>
      <c r="K21" s="11">
        <f t="shared" si="4"/>
        <v>1001210</v>
      </c>
      <c r="L21" s="53"/>
    </row>
    <row r="22" spans="1:12" ht="17.25" customHeight="1">
      <c r="A22" s="12" t="s">
        <v>25</v>
      </c>
      <c r="B22" s="13">
        <v>77396</v>
      </c>
      <c r="C22" s="13">
        <v>86573</v>
      </c>
      <c r="D22" s="13">
        <v>92402</v>
      </c>
      <c r="E22" s="13">
        <v>64253</v>
      </c>
      <c r="F22" s="13">
        <v>104050</v>
      </c>
      <c r="G22" s="13">
        <v>198544</v>
      </c>
      <c r="H22" s="13">
        <v>64803</v>
      </c>
      <c r="I22" s="13">
        <v>13613</v>
      </c>
      <c r="J22" s="13">
        <v>34250</v>
      </c>
      <c r="K22" s="11">
        <f t="shared" si="4"/>
        <v>735884</v>
      </c>
      <c r="L22" s="53"/>
    </row>
    <row r="23" spans="1:12" ht="17.25" customHeight="1">
      <c r="A23" s="12" t="s">
        <v>26</v>
      </c>
      <c r="B23" s="13">
        <v>17889</v>
      </c>
      <c r="C23" s="13">
        <v>22544</v>
      </c>
      <c r="D23" s="13">
        <v>24319</v>
      </c>
      <c r="E23" s="13">
        <v>13306</v>
      </c>
      <c r="F23" s="13">
        <v>22935</v>
      </c>
      <c r="G23" s="13">
        <v>34515</v>
      </c>
      <c r="H23" s="13">
        <v>14853</v>
      </c>
      <c r="I23" s="13">
        <v>3841</v>
      </c>
      <c r="J23" s="13">
        <v>9532</v>
      </c>
      <c r="K23" s="11">
        <f t="shared" si="4"/>
        <v>163734</v>
      </c>
    </row>
    <row r="24" spans="1:12" ht="17.25" customHeight="1">
      <c r="A24" s="16" t="s">
        <v>27</v>
      </c>
      <c r="B24" s="13">
        <v>47753</v>
      </c>
      <c r="C24" s="13">
        <v>76191</v>
      </c>
      <c r="D24" s="13">
        <v>88913</v>
      </c>
      <c r="E24" s="13">
        <v>54545</v>
      </c>
      <c r="F24" s="13">
        <v>67797</v>
      </c>
      <c r="G24" s="13">
        <v>75607</v>
      </c>
      <c r="H24" s="13">
        <v>37446</v>
      </c>
      <c r="I24" s="13">
        <v>16510</v>
      </c>
      <c r="J24" s="13">
        <v>38907</v>
      </c>
      <c r="K24" s="11">
        <f t="shared" si="4"/>
        <v>503669</v>
      </c>
    </row>
    <row r="25" spans="1:12" ht="17.25" customHeight="1">
      <c r="A25" s="12" t="s">
        <v>28</v>
      </c>
      <c r="B25" s="13">
        <v>30562</v>
      </c>
      <c r="C25" s="13">
        <v>48762</v>
      </c>
      <c r="D25" s="13">
        <v>56904</v>
      </c>
      <c r="E25" s="13">
        <v>34909</v>
      </c>
      <c r="F25" s="13">
        <v>43390</v>
      </c>
      <c r="G25" s="13">
        <v>48388</v>
      </c>
      <c r="H25" s="13">
        <v>23965</v>
      </c>
      <c r="I25" s="13">
        <v>10566</v>
      </c>
      <c r="J25" s="13">
        <v>24900</v>
      </c>
      <c r="K25" s="11">
        <f t="shared" si="4"/>
        <v>322346</v>
      </c>
      <c r="L25" s="53"/>
    </row>
    <row r="26" spans="1:12" ht="17.25" customHeight="1">
      <c r="A26" s="12" t="s">
        <v>29</v>
      </c>
      <c r="B26" s="13">
        <v>17191</v>
      </c>
      <c r="C26" s="13">
        <v>27429</v>
      </c>
      <c r="D26" s="13">
        <v>32009</v>
      </c>
      <c r="E26" s="13">
        <v>19636</v>
      </c>
      <c r="F26" s="13">
        <v>24407</v>
      </c>
      <c r="G26" s="13">
        <v>27219</v>
      </c>
      <c r="H26" s="13">
        <v>13481</v>
      </c>
      <c r="I26" s="13">
        <v>5944</v>
      </c>
      <c r="J26" s="13">
        <v>14007</v>
      </c>
      <c r="K26" s="11">
        <f t="shared" si="4"/>
        <v>181323</v>
      </c>
      <c r="L26" s="53"/>
    </row>
    <row r="27" spans="1:12" ht="34.5" customHeight="1">
      <c r="A27" s="31" t="s">
        <v>32</v>
      </c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11">
        <v>7618</v>
      </c>
      <c r="I27" s="11">
        <v>0</v>
      </c>
      <c r="J27" s="11">
        <v>0</v>
      </c>
      <c r="K27" s="11">
        <f t="shared" si="4"/>
        <v>7618</v>
      </c>
    </row>
    <row r="28" spans="1:12" ht="15.75" customHeight="1">
      <c r="A28" s="34"/>
      <c r="B28" s="32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19">
        <v>0</v>
      </c>
    </row>
    <row r="29" spans="1:12" ht="17.25" customHeight="1">
      <c r="A29" s="2" t="s">
        <v>33</v>
      </c>
      <c r="B29" s="33">
        <f>SUM(B30:B33)</f>
        <v>2.3843999999999999</v>
      </c>
      <c r="C29" s="33">
        <f t="shared" ref="C29:J29" si="7">SUM(C30:C33)</f>
        <v>2.7196319999999998</v>
      </c>
      <c r="D29" s="33">
        <f t="shared" si="7"/>
        <v>3.0897000000000001</v>
      </c>
      <c r="E29" s="33">
        <f t="shared" si="7"/>
        <v>2.6040000000000001</v>
      </c>
      <c r="F29" s="33">
        <f t="shared" si="7"/>
        <v>2.528</v>
      </c>
      <c r="G29" s="33">
        <f t="shared" si="7"/>
        <v>2.1747000000000001</v>
      </c>
      <c r="H29" s="33">
        <f t="shared" si="7"/>
        <v>2.4935</v>
      </c>
      <c r="I29" s="33">
        <f t="shared" si="7"/>
        <v>4.2154999999999996</v>
      </c>
      <c r="J29" s="33">
        <f t="shared" si="7"/>
        <v>2.4994999999999998</v>
      </c>
      <c r="K29" s="19">
        <v>0</v>
      </c>
    </row>
    <row r="30" spans="1:12" ht="17.25" customHeight="1">
      <c r="A30" s="16" t="s">
        <v>34</v>
      </c>
      <c r="B30" s="33">
        <v>2.3843999999999999</v>
      </c>
      <c r="C30" s="33">
        <v>2.7136</v>
      </c>
      <c r="D30" s="33">
        <v>3.0897000000000001</v>
      </c>
      <c r="E30" s="33">
        <v>2.6040000000000001</v>
      </c>
      <c r="F30" s="33">
        <v>2.528</v>
      </c>
      <c r="G30" s="33">
        <v>2.1747000000000001</v>
      </c>
      <c r="H30" s="33">
        <v>2.4935</v>
      </c>
      <c r="I30" s="33">
        <v>4.2154999999999996</v>
      </c>
      <c r="J30" s="33">
        <v>2.4994999999999998</v>
      </c>
      <c r="K30" s="19">
        <v>0</v>
      </c>
    </row>
    <row r="31" spans="1:12" ht="17.25" customHeight="1">
      <c r="A31" s="31" t="s">
        <v>35</v>
      </c>
      <c r="B31" s="32">
        <v>0</v>
      </c>
      <c r="C31" s="47">
        <v>6.032E-3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19">
        <v>0</v>
      </c>
    </row>
    <row r="32" spans="1:12" ht="17.25" customHeight="1">
      <c r="A32" s="31" t="s">
        <v>36</v>
      </c>
      <c r="B32" s="32">
        <v>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19">
        <v>0</v>
      </c>
    </row>
    <row r="33" spans="1:11" ht="17.25" customHeight="1">
      <c r="A33" s="31" t="s">
        <v>37</v>
      </c>
      <c r="B33" s="32">
        <v>0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19">
        <v>0</v>
      </c>
    </row>
    <row r="34" spans="1:11" ht="13.5" customHeight="1">
      <c r="A34" s="34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84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9368.2000000000007</v>
      </c>
      <c r="I35" s="19">
        <v>0</v>
      </c>
      <c r="J35" s="19">
        <v>0</v>
      </c>
      <c r="K35" s="23">
        <f>SUM(B35:J35)</f>
        <v>9368.2000000000007</v>
      </c>
    </row>
    <row r="36" spans="1:11" ht="17.25" customHeight="1">
      <c r="A36" s="16" t="s">
        <v>38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47272.74</v>
      </c>
      <c r="I36" s="19">
        <v>0</v>
      </c>
      <c r="J36" s="19">
        <v>0</v>
      </c>
      <c r="K36" s="23">
        <f>SUM(B36:J36)</f>
        <v>47272.74</v>
      </c>
    </row>
    <row r="37" spans="1:11" ht="17.25" customHeight="1">
      <c r="A37" s="16" t="s">
        <v>39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40</v>
      </c>
      <c r="B39" s="19">
        <v>0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f t="shared" ref="K39:K44" si="8">SUM(B39:J39)</f>
        <v>0</v>
      </c>
    </row>
    <row r="40" spans="1:11" ht="17.25" customHeight="1">
      <c r="A40" s="16" t="s">
        <v>41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8"/>
        <v>0</v>
      </c>
    </row>
    <row r="41" spans="1:11" ht="17.25" customHeight="1">
      <c r="A41" s="12" t="s">
        <v>42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8"/>
        <v>0</v>
      </c>
    </row>
    <row r="42" spans="1:11" ht="17.25" customHeight="1">
      <c r="A42" s="12" t="s">
        <v>43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8"/>
        <v>0</v>
      </c>
    </row>
    <row r="43" spans="1:11" ht="17.25" customHeight="1">
      <c r="A43" s="16" t="s">
        <v>44</v>
      </c>
      <c r="B43" s="19">
        <v>0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f t="shared" si="8"/>
        <v>0</v>
      </c>
    </row>
    <row r="44" spans="1:11" ht="17.25" customHeight="1">
      <c r="A44" s="12" t="s">
        <v>45</v>
      </c>
      <c r="B44" s="19">
        <v>0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f t="shared" si="8"/>
        <v>0</v>
      </c>
    </row>
    <row r="45" spans="1:11" ht="17.25" customHeight="1">
      <c r="A45" s="12" t="s">
        <v>46</v>
      </c>
      <c r="B45" s="19">
        <v>0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f>SUM(B45:J45)</f>
        <v>0</v>
      </c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47</v>
      </c>
      <c r="B47" s="22">
        <f>+B48+B56</f>
        <v>1423286.56</v>
      </c>
      <c r="C47" s="22">
        <f t="shared" ref="C47:H47" si="9">+C48+C56</f>
        <v>2182089.33</v>
      </c>
      <c r="D47" s="22">
        <f t="shared" si="9"/>
        <v>2494796.9000000004</v>
      </c>
      <c r="E47" s="22">
        <f t="shared" si="9"/>
        <v>1448291.9400000002</v>
      </c>
      <c r="F47" s="22">
        <f t="shared" si="9"/>
        <v>1980076.14</v>
      </c>
      <c r="G47" s="22">
        <f t="shared" si="9"/>
        <v>2646574.69</v>
      </c>
      <c r="H47" s="22">
        <f t="shared" si="9"/>
        <v>1434442.78</v>
      </c>
      <c r="I47" s="22">
        <f>+I48+I56</f>
        <v>527852.26</v>
      </c>
      <c r="J47" s="22">
        <f>+J48+J56</f>
        <v>764147.35</v>
      </c>
      <c r="K47" s="22">
        <f>SUM(B47:J47)</f>
        <v>14901557.949999999</v>
      </c>
    </row>
    <row r="48" spans="1:11" ht="17.25" customHeight="1">
      <c r="A48" s="16" t="s">
        <v>48</v>
      </c>
      <c r="B48" s="23">
        <f>SUM(B49:B55)</f>
        <v>1406242.82</v>
      </c>
      <c r="C48" s="23">
        <f t="shared" ref="C48:H48" si="10">SUM(C49:C55)</f>
        <v>2159371.4900000002</v>
      </c>
      <c r="D48" s="23">
        <f t="shared" si="10"/>
        <v>2471818.7000000002</v>
      </c>
      <c r="E48" s="23">
        <f t="shared" si="10"/>
        <v>1426856.59</v>
      </c>
      <c r="F48" s="23">
        <f t="shared" si="10"/>
        <v>1959237.92</v>
      </c>
      <c r="G48" s="23">
        <f t="shared" si="10"/>
        <v>2618186.5699999998</v>
      </c>
      <c r="H48" s="23">
        <f t="shared" si="10"/>
        <v>1416869.16</v>
      </c>
      <c r="I48" s="23">
        <f>SUM(I49:I55)</f>
        <v>527852.26</v>
      </c>
      <c r="J48" s="23">
        <f>SUM(J49:J55)</f>
        <v>751862.1</v>
      </c>
      <c r="K48" s="23">
        <f t="shared" ref="K48:K56" si="11">SUM(B48:J48)</f>
        <v>14738297.609999999</v>
      </c>
    </row>
    <row r="49" spans="1:11" ht="17.25" customHeight="1">
      <c r="A49" s="35" t="s">
        <v>49</v>
      </c>
      <c r="B49" s="23">
        <f t="shared" ref="B49:H49" si="12">ROUND(B30*B7,2)</f>
        <v>1406242.82</v>
      </c>
      <c r="C49" s="23">
        <f t="shared" si="12"/>
        <v>2154582.12</v>
      </c>
      <c r="D49" s="23">
        <f t="shared" si="12"/>
        <v>2471818.7000000002</v>
      </c>
      <c r="E49" s="23">
        <f t="shared" si="12"/>
        <v>1426856.59</v>
      </c>
      <c r="F49" s="23">
        <f t="shared" si="12"/>
        <v>1959237.92</v>
      </c>
      <c r="G49" s="23">
        <f t="shared" si="12"/>
        <v>2618186.5699999998</v>
      </c>
      <c r="H49" s="23">
        <f t="shared" si="12"/>
        <v>1407500.96</v>
      </c>
      <c r="I49" s="23">
        <f>ROUND(I30*I7,2)</f>
        <v>527852.26</v>
      </c>
      <c r="J49" s="23">
        <f>ROUND(J30*J7,2)</f>
        <v>751862.1</v>
      </c>
      <c r="K49" s="23">
        <f t="shared" si="11"/>
        <v>14724140.039999999</v>
      </c>
    </row>
    <row r="50" spans="1:11" ht="17.25" customHeight="1">
      <c r="A50" s="35" t="s">
        <v>50</v>
      </c>
      <c r="B50" s="19">
        <v>0</v>
      </c>
      <c r="C50" s="23">
        <f>ROUND(C31*C7,2)</f>
        <v>4789.37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1"/>
        <v>4789.37</v>
      </c>
    </row>
    <row r="51" spans="1:11" ht="17.25" customHeight="1">
      <c r="A51" s="35" t="s">
        <v>51</v>
      </c>
      <c r="B51" s="19">
        <v>0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f t="shared" si="11"/>
        <v>0</v>
      </c>
    </row>
    <row r="52" spans="1:11" ht="17.25" customHeight="1">
      <c r="A52" s="35" t="s">
        <v>52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1"/>
        <v>0</v>
      </c>
    </row>
    <row r="53" spans="1:11" ht="17.25" customHeight="1">
      <c r="A53" s="12" t="s">
        <v>53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9368.2000000000007</v>
      </c>
      <c r="I53" s="32">
        <f>+I35</f>
        <v>0</v>
      </c>
      <c r="J53" s="32">
        <f>+J35</f>
        <v>0</v>
      </c>
      <c r="K53" s="23">
        <f t="shared" si="11"/>
        <v>9368.2000000000007</v>
      </c>
    </row>
    <row r="54" spans="1:11" ht="17.25" customHeight="1">
      <c r="A54" s="12" t="s">
        <v>54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1"/>
        <v>0</v>
      </c>
    </row>
    <row r="55" spans="1:11" ht="17.25" customHeight="1">
      <c r="A55" s="12" t="s">
        <v>55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f t="shared" si="11"/>
        <v>0</v>
      </c>
    </row>
    <row r="56" spans="1:11" ht="17.25" customHeight="1">
      <c r="A56" s="16" t="s">
        <v>56</v>
      </c>
      <c r="B56" s="37">
        <v>17043.740000000002</v>
      </c>
      <c r="C56" s="37">
        <v>22717.84</v>
      </c>
      <c r="D56" s="37">
        <v>22978.2</v>
      </c>
      <c r="E56" s="37">
        <v>21435.35</v>
      </c>
      <c r="F56" s="37">
        <v>20838.22</v>
      </c>
      <c r="G56" s="37">
        <v>28388.12</v>
      </c>
      <c r="H56" s="37">
        <v>17573.62</v>
      </c>
      <c r="I56" s="19">
        <v>0</v>
      </c>
      <c r="J56" s="37">
        <v>12285.25</v>
      </c>
      <c r="K56" s="37">
        <f t="shared" si="11"/>
        <v>163260.34</v>
      </c>
    </row>
    <row r="57" spans="1:11" ht="17.25" customHeight="1">
      <c r="A57" s="16"/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f>SUM(B57:J57)</f>
        <v>0</v>
      </c>
    </row>
    <row r="58" spans="1:11" ht="17.25" customHeight="1">
      <c r="A58" s="50"/>
      <c r="B58" s="60">
        <v>0</v>
      </c>
      <c r="C58" s="60">
        <v>0</v>
      </c>
      <c r="D58" s="60">
        <v>0</v>
      </c>
      <c r="E58" s="60">
        <v>0</v>
      </c>
      <c r="F58" s="60">
        <v>0</v>
      </c>
      <c r="G58" s="60">
        <v>0</v>
      </c>
      <c r="H58" s="60">
        <v>0</v>
      </c>
      <c r="I58" s="60">
        <v>0</v>
      </c>
      <c r="J58" s="60">
        <v>0</v>
      </c>
      <c r="K58" s="60">
        <f>SUM(B58:J58)</f>
        <v>0</v>
      </c>
    </row>
    <row r="59" spans="1:11" ht="17.25" customHeight="1">
      <c r="A59" s="16"/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/>
    </row>
    <row r="60" spans="1:11" ht="18.75" customHeight="1">
      <c r="A60" s="2" t="s">
        <v>57</v>
      </c>
      <c r="B60" s="36">
        <f t="shared" ref="B60:J60" si="13">+B61+B68+B94+B95</f>
        <v>-265962.57</v>
      </c>
      <c r="C60" s="36">
        <f t="shared" si="13"/>
        <v>-237231.91999999998</v>
      </c>
      <c r="D60" s="36">
        <f t="shared" si="13"/>
        <v>-239602.79</v>
      </c>
      <c r="E60" s="36">
        <f t="shared" si="13"/>
        <v>-323228.38</v>
      </c>
      <c r="F60" s="36">
        <f t="shared" si="13"/>
        <v>-274764.99</v>
      </c>
      <c r="G60" s="36">
        <f t="shared" si="13"/>
        <v>-306797.30999999994</v>
      </c>
      <c r="H60" s="36">
        <f t="shared" si="13"/>
        <v>-192736.97</v>
      </c>
      <c r="I60" s="36">
        <f t="shared" si="13"/>
        <v>-76469.25</v>
      </c>
      <c r="J60" s="36">
        <f t="shared" si="13"/>
        <v>-81302.86</v>
      </c>
      <c r="K60" s="36">
        <f>SUM(B60:J60)</f>
        <v>-1998097.04</v>
      </c>
    </row>
    <row r="61" spans="1:11" ht="18.75" customHeight="1">
      <c r="A61" s="16" t="s">
        <v>82</v>
      </c>
      <c r="B61" s="36">
        <f t="shared" ref="B61:J61" si="14">B62+B63+B64+B65+B66+B67</f>
        <v>-251076.87</v>
      </c>
      <c r="C61" s="36">
        <f t="shared" si="14"/>
        <v>-215429</v>
      </c>
      <c r="D61" s="36">
        <f t="shared" si="14"/>
        <v>-218046.2</v>
      </c>
      <c r="E61" s="36">
        <f t="shared" si="14"/>
        <v>-295969.36</v>
      </c>
      <c r="F61" s="36">
        <f t="shared" si="14"/>
        <v>-254685.59</v>
      </c>
      <c r="G61" s="36">
        <f t="shared" si="14"/>
        <v>-276773.58999999997</v>
      </c>
      <c r="H61" s="36">
        <f t="shared" si="14"/>
        <v>-176685</v>
      </c>
      <c r="I61" s="36">
        <f t="shared" si="14"/>
        <v>-32805</v>
      </c>
      <c r="J61" s="36">
        <f t="shared" si="14"/>
        <v>-56979</v>
      </c>
      <c r="K61" s="36">
        <f t="shared" ref="K61:K94" si="15">SUM(B61:J61)</f>
        <v>-1778449.6099999999</v>
      </c>
    </row>
    <row r="62" spans="1:11" ht="18.75" customHeight="1">
      <c r="A62" s="12" t="s">
        <v>83</v>
      </c>
      <c r="B62" s="36">
        <f>-ROUND(B9*$D$3,2)</f>
        <v>-147093</v>
      </c>
      <c r="C62" s="36">
        <f t="shared" ref="C62:J62" si="16">-ROUND(C9*$D$3,2)</f>
        <v>-204555</v>
      </c>
      <c r="D62" s="36">
        <f t="shared" si="16"/>
        <v>-175056</v>
      </c>
      <c r="E62" s="36">
        <f t="shared" si="16"/>
        <v>-129222</v>
      </c>
      <c r="F62" s="36">
        <f t="shared" si="16"/>
        <v>-156165</v>
      </c>
      <c r="G62" s="36">
        <f t="shared" si="16"/>
        <v>-188856</v>
      </c>
      <c r="H62" s="36">
        <f t="shared" si="16"/>
        <v>-176892</v>
      </c>
      <c r="I62" s="36">
        <f t="shared" si="16"/>
        <v>-32982</v>
      </c>
      <c r="J62" s="36">
        <f t="shared" si="16"/>
        <v>-57660</v>
      </c>
      <c r="K62" s="36">
        <f t="shared" si="15"/>
        <v>-1268481</v>
      </c>
    </row>
    <row r="63" spans="1:11" ht="18.75" customHeight="1">
      <c r="A63" s="12" t="s">
        <v>58</v>
      </c>
      <c r="B63" s="19">
        <v>1749</v>
      </c>
      <c r="C63" s="19">
        <v>1821</v>
      </c>
      <c r="D63" s="19">
        <v>1743</v>
      </c>
      <c r="E63" s="19">
        <v>366</v>
      </c>
      <c r="F63" s="19">
        <v>2268</v>
      </c>
      <c r="G63" s="19">
        <v>3102</v>
      </c>
      <c r="H63" s="19">
        <v>207</v>
      </c>
      <c r="I63" s="19">
        <v>177</v>
      </c>
      <c r="J63" s="19">
        <v>681</v>
      </c>
      <c r="K63" s="19">
        <f t="shared" si="15"/>
        <v>12114</v>
      </c>
    </row>
    <row r="64" spans="1:11" ht="18.75" customHeight="1">
      <c r="A64" s="12" t="s">
        <v>121</v>
      </c>
      <c r="B64" s="36">
        <v>-666</v>
      </c>
      <c r="C64" s="36">
        <v>-96</v>
      </c>
      <c r="D64" s="36">
        <v>-171</v>
      </c>
      <c r="E64" s="36">
        <v>-882</v>
      </c>
      <c r="F64" s="36">
        <v>-582</v>
      </c>
      <c r="G64" s="36">
        <v>-489</v>
      </c>
      <c r="H64" s="36">
        <v>0</v>
      </c>
      <c r="I64" s="36">
        <v>0</v>
      </c>
      <c r="J64" s="36">
        <v>0</v>
      </c>
      <c r="K64" s="36">
        <f t="shared" si="15"/>
        <v>-2886</v>
      </c>
    </row>
    <row r="65" spans="1:11" ht="18.75" customHeight="1">
      <c r="A65" s="12" t="s">
        <v>59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60</v>
      </c>
      <c r="B66" s="48">
        <v>-105066.87</v>
      </c>
      <c r="C66" s="48">
        <v>-12599</v>
      </c>
      <c r="D66" s="48">
        <v>-44562.2</v>
      </c>
      <c r="E66" s="48">
        <v>-166231.35999999999</v>
      </c>
      <c r="F66" s="48">
        <v>-100206.59</v>
      </c>
      <c r="G66" s="48">
        <v>-90530.59</v>
      </c>
      <c r="H66" s="19">
        <v>0</v>
      </c>
      <c r="I66" s="19">
        <v>0</v>
      </c>
      <c r="J66" s="19">
        <v>0</v>
      </c>
      <c r="K66" s="36">
        <f t="shared" si="15"/>
        <v>-519196.61</v>
      </c>
    </row>
    <row r="67" spans="1:11" ht="18.75" customHeight="1">
      <c r="A67" s="12" t="s">
        <v>61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8.75" customHeight="1">
      <c r="A68" s="12" t="s">
        <v>87</v>
      </c>
      <c r="B68" s="36">
        <f t="shared" ref="B68:J68" si="17">SUM(B69:B92)</f>
        <v>-14885.7</v>
      </c>
      <c r="C68" s="36">
        <f t="shared" si="17"/>
        <v>-21802.92</v>
      </c>
      <c r="D68" s="36">
        <f t="shared" si="17"/>
        <v>-21556.59</v>
      </c>
      <c r="E68" s="36">
        <f t="shared" si="17"/>
        <v>-27259.019999999997</v>
      </c>
      <c r="F68" s="36">
        <f t="shared" si="17"/>
        <v>-20079.400000000001</v>
      </c>
      <c r="G68" s="36">
        <f t="shared" si="17"/>
        <v>-30023.72</v>
      </c>
      <c r="H68" s="36">
        <f t="shared" si="17"/>
        <v>-14688.83</v>
      </c>
      <c r="I68" s="36">
        <f t="shared" si="17"/>
        <v>-43664.25</v>
      </c>
      <c r="J68" s="36">
        <f t="shared" si="17"/>
        <v>-24323.86</v>
      </c>
      <c r="K68" s="36">
        <f t="shared" si="15"/>
        <v>-218284.28999999998</v>
      </c>
    </row>
    <row r="69" spans="1:11" ht="18.75" customHeight="1">
      <c r="A69" s="12" t="s">
        <v>62</v>
      </c>
      <c r="B69" s="19">
        <v>0</v>
      </c>
      <c r="C69" s="19">
        <v>0</v>
      </c>
      <c r="D69" s="19">
        <v>0</v>
      </c>
      <c r="E69" s="36">
        <v>-912.8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36">
        <f t="shared" si="15"/>
        <v>-912.8</v>
      </c>
    </row>
    <row r="70" spans="1:11" ht="18.75" customHeight="1">
      <c r="A70" s="12" t="s">
        <v>63</v>
      </c>
      <c r="B70" s="19">
        <v>0</v>
      </c>
      <c r="C70" s="36">
        <v>-193.67</v>
      </c>
      <c r="D70" s="36">
        <v>-25.18</v>
      </c>
      <c r="E70" s="19">
        <v>0</v>
      </c>
      <c r="F70" s="19">
        <v>0</v>
      </c>
      <c r="G70" s="36">
        <v>-25.18</v>
      </c>
      <c r="H70" s="19">
        <v>0</v>
      </c>
      <c r="I70" s="19">
        <v>0</v>
      </c>
      <c r="J70" s="19">
        <v>0</v>
      </c>
      <c r="K70" s="36">
        <f t="shared" si="15"/>
        <v>-244.03</v>
      </c>
    </row>
    <row r="71" spans="1:11" ht="18.75" customHeight="1">
      <c r="A71" s="12" t="s">
        <v>64</v>
      </c>
      <c r="B71" s="19">
        <v>0</v>
      </c>
      <c r="C71" s="19">
        <v>0</v>
      </c>
      <c r="D71" s="36">
        <v>-1103.33</v>
      </c>
      <c r="E71" s="19">
        <v>0</v>
      </c>
      <c r="F71" s="36">
        <v>-393.33</v>
      </c>
      <c r="G71" s="19">
        <v>0</v>
      </c>
      <c r="H71" s="19">
        <v>0</v>
      </c>
      <c r="I71" s="48">
        <v>-1849.5</v>
      </c>
      <c r="J71" s="19">
        <v>0</v>
      </c>
      <c r="K71" s="36">
        <f t="shared" si="15"/>
        <v>-3346.16</v>
      </c>
    </row>
    <row r="72" spans="1:11" ht="18.75" customHeight="1">
      <c r="A72" s="12" t="s">
        <v>65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48">
        <v>-30000</v>
      </c>
      <c r="J72" s="19">
        <v>0</v>
      </c>
      <c r="K72" s="49">
        <f t="shared" si="15"/>
        <v>-30000</v>
      </c>
    </row>
    <row r="73" spans="1:11" ht="18.75" customHeight="1">
      <c r="A73" s="35" t="s">
        <v>66</v>
      </c>
      <c r="B73" s="36">
        <v>-14885.7</v>
      </c>
      <c r="C73" s="36">
        <v>-21609.25</v>
      </c>
      <c r="D73" s="36">
        <v>-20428.080000000002</v>
      </c>
      <c r="E73" s="36">
        <v>-14325.4</v>
      </c>
      <c r="F73" s="36">
        <v>-19686.07</v>
      </c>
      <c r="G73" s="36">
        <v>-29998.54</v>
      </c>
      <c r="H73" s="36">
        <v>-14688.83</v>
      </c>
      <c r="I73" s="36">
        <v>-5163.8100000000004</v>
      </c>
      <c r="J73" s="36">
        <v>-10645.62</v>
      </c>
      <c r="K73" s="49">
        <f t="shared" si="15"/>
        <v>-151431.29999999999</v>
      </c>
    </row>
    <row r="74" spans="1:11" ht="18.75" customHeight="1">
      <c r="A74" s="12" t="s">
        <v>67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32">
        <f t="shared" si="15"/>
        <v>0</v>
      </c>
    </row>
    <row r="75" spans="1:11" ht="18.75" customHeight="1">
      <c r="A75" s="12" t="s">
        <v>68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69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32">
        <f t="shared" si="15"/>
        <v>0</v>
      </c>
    </row>
    <row r="77" spans="1:11" ht="18.75" customHeight="1">
      <c r="A77" s="12" t="s">
        <v>70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32">
        <f t="shared" si="15"/>
        <v>0</v>
      </c>
    </row>
    <row r="78" spans="1:11" ht="18.75" customHeight="1">
      <c r="A78" s="12" t="s">
        <v>71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32">
        <f t="shared" si="15"/>
        <v>0</v>
      </c>
    </row>
    <row r="79" spans="1:11" ht="18.75" customHeight="1">
      <c r="A79" s="12" t="s">
        <v>72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32">
        <f t="shared" si="15"/>
        <v>0</v>
      </c>
    </row>
    <row r="80" spans="1:11" ht="18.75" customHeight="1">
      <c r="A80" s="12" t="s">
        <v>73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32">
        <f t="shared" si="15"/>
        <v>0</v>
      </c>
    </row>
    <row r="81" spans="1:12" ht="18.75" customHeight="1">
      <c r="A81" s="12" t="s">
        <v>74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32">
        <f t="shared" si="15"/>
        <v>0</v>
      </c>
    </row>
    <row r="82" spans="1:12" ht="18.75" customHeight="1">
      <c r="A82" s="12" t="s">
        <v>75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32">
        <f t="shared" si="15"/>
        <v>0</v>
      </c>
    </row>
    <row r="83" spans="1:12" ht="18.75" customHeight="1">
      <c r="A83" s="12" t="s">
        <v>76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32">
        <f>SUM(B83:J83)</f>
        <v>0</v>
      </c>
    </row>
    <row r="84" spans="1:12" ht="18.75" customHeight="1">
      <c r="A84" s="12" t="s">
        <v>85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32">
        <f t="shared" si="15"/>
        <v>0</v>
      </c>
    </row>
    <row r="85" spans="1:12" ht="18.75" customHeight="1">
      <c r="A85" s="12" t="s">
        <v>88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32">
        <f t="shared" si="15"/>
        <v>0</v>
      </c>
    </row>
    <row r="86" spans="1:12" ht="18.75" customHeight="1">
      <c r="A86" s="12" t="s">
        <v>89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32">
        <f t="shared" si="15"/>
        <v>0</v>
      </c>
    </row>
    <row r="87" spans="1:12" ht="18.75" customHeight="1">
      <c r="A87" s="12" t="s">
        <v>93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32">
        <f t="shared" si="15"/>
        <v>0</v>
      </c>
    </row>
    <row r="88" spans="1:12" ht="18.75" customHeight="1">
      <c r="A88" s="12" t="s">
        <v>94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32">
        <f t="shared" si="15"/>
        <v>0</v>
      </c>
    </row>
    <row r="89" spans="1:12" ht="18.75" customHeight="1">
      <c r="A89" s="12" t="s">
        <v>95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32">
        <f t="shared" si="15"/>
        <v>0</v>
      </c>
    </row>
    <row r="90" spans="1:12" ht="18.75" customHeight="1">
      <c r="A90" s="12" t="s">
        <v>96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56">
        <f t="shared" si="15"/>
        <v>0</v>
      </c>
      <c r="L90" s="58"/>
    </row>
    <row r="91" spans="1:12" ht="18.75" customHeight="1">
      <c r="A91" s="12" t="s">
        <v>97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57">
        <v>0</v>
      </c>
      <c r="L91" s="57"/>
    </row>
    <row r="92" spans="1:12" ht="18.75" customHeight="1">
      <c r="A92" s="12" t="s">
        <v>115</v>
      </c>
      <c r="B92" s="19">
        <v>0</v>
      </c>
      <c r="C92" s="19">
        <v>0</v>
      </c>
      <c r="D92" s="19">
        <v>0</v>
      </c>
      <c r="E92" s="49">
        <v>-12020.82</v>
      </c>
      <c r="F92" s="19">
        <v>0</v>
      </c>
      <c r="G92" s="19">
        <v>0</v>
      </c>
      <c r="H92" s="19">
        <v>0</v>
      </c>
      <c r="I92" s="49">
        <v>-6650.94</v>
      </c>
      <c r="J92" s="49">
        <v>-13678.24</v>
      </c>
      <c r="K92" s="49">
        <f t="shared" si="15"/>
        <v>-32350</v>
      </c>
      <c r="L92" s="57"/>
    </row>
    <row r="93" spans="1:12" ht="18.75" customHeight="1">
      <c r="A93" s="12"/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49"/>
      <c r="L93" s="57"/>
    </row>
    <row r="94" spans="1:12" ht="18.75" customHeight="1">
      <c r="A94" s="16" t="s">
        <v>127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49">
        <v>-1363.14</v>
      </c>
      <c r="I94" s="19">
        <v>0</v>
      </c>
      <c r="J94" s="19">
        <v>0</v>
      </c>
      <c r="K94" s="49">
        <f t="shared" si="15"/>
        <v>-1363.14</v>
      </c>
      <c r="L94" s="57"/>
    </row>
    <row r="95" spans="1:12" ht="18.75" customHeight="1">
      <c r="A95" s="16" t="s">
        <v>122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57">
        <v>0</v>
      </c>
      <c r="L95" s="58"/>
    </row>
    <row r="96" spans="1:12" ht="18.75" customHeight="1">
      <c r="A96" s="16"/>
      <c r="B96" s="20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32">
        <f t="shared" ref="K96:K101" si="18">SUM(B96:J96)</f>
        <v>0</v>
      </c>
      <c r="L96" s="55"/>
    </row>
    <row r="97" spans="1:13" ht="18.75" customHeight="1">
      <c r="A97" s="16" t="s">
        <v>91</v>
      </c>
      <c r="B97" s="24">
        <f t="shared" ref="B97:H97" si="19">+B98+B99</f>
        <v>1157323.9900000002</v>
      </c>
      <c r="C97" s="24">
        <f t="shared" si="19"/>
        <v>1944857.4100000004</v>
      </c>
      <c r="D97" s="24">
        <f t="shared" si="19"/>
        <v>2255194.1100000003</v>
      </c>
      <c r="E97" s="24">
        <f t="shared" si="19"/>
        <v>1125063.56</v>
      </c>
      <c r="F97" s="24">
        <f t="shared" si="19"/>
        <v>1705311.15</v>
      </c>
      <c r="G97" s="24">
        <f t="shared" si="19"/>
        <v>2339777.38</v>
      </c>
      <c r="H97" s="24">
        <f t="shared" si="19"/>
        <v>1241705.81</v>
      </c>
      <c r="I97" s="24">
        <f>+I98+I99</f>
        <v>451383.01</v>
      </c>
      <c r="J97" s="24">
        <f>+J98+J99</f>
        <v>670559.24</v>
      </c>
      <c r="K97" s="49">
        <f t="shared" si="18"/>
        <v>12891175.660000002</v>
      </c>
      <c r="L97" s="55"/>
    </row>
    <row r="98" spans="1:13" ht="18.75" customHeight="1">
      <c r="A98" s="16" t="s">
        <v>90</v>
      </c>
      <c r="B98" s="24">
        <f t="shared" ref="B98:J98" si="20">+B48+B61+B68+B94</f>
        <v>1140280.2500000002</v>
      </c>
      <c r="C98" s="24">
        <f t="shared" si="20"/>
        <v>1922139.5700000003</v>
      </c>
      <c r="D98" s="24">
        <f t="shared" si="20"/>
        <v>2232215.91</v>
      </c>
      <c r="E98" s="24">
        <f t="shared" si="20"/>
        <v>1103628.21</v>
      </c>
      <c r="F98" s="24">
        <f t="shared" si="20"/>
        <v>1684472.93</v>
      </c>
      <c r="G98" s="24">
        <f t="shared" si="20"/>
        <v>2311389.2599999998</v>
      </c>
      <c r="H98" s="24">
        <f t="shared" si="20"/>
        <v>1224132.19</v>
      </c>
      <c r="I98" s="24">
        <f t="shared" si="20"/>
        <v>451383.01</v>
      </c>
      <c r="J98" s="24">
        <f t="shared" si="20"/>
        <v>670559.24</v>
      </c>
      <c r="K98" s="49">
        <f t="shared" si="18"/>
        <v>12740200.569999998</v>
      </c>
      <c r="L98" s="55"/>
    </row>
    <row r="99" spans="1:13" ht="18" customHeight="1">
      <c r="A99" s="16" t="s">
        <v>123</v>
      </c>
      <c r="B99" s="24">
        <f t="shared" ref="B99:J99" si="21">IF(+B56+B95+B100&lt;0,0,(B56+B95+B100))</f>
        <v>17043.740000000002</v>
      </c>
      <c r="C99" s="24">
        <f>IF(+C56+C95+C100&lt;0,0,(C56+C95+C100))</f>
        <v>22717.84</v>
      </c>
      <c r="D99" s="24">
        <f t="shared" si="21"/>
        <v>22978.2</v>
      </c>
      <c r="E99" s="24">
        <f t="shared" si="21"/>
        <v>21435.35</v>
      </c>
      <c r="F99" s="24">
        <f t="shared" si="21"/>
        <v>20838.22</v>
      </c>
      <c r="G99" s="24">
        <f t="shared" si="21"/>
        <v>28388.12</v>
      </c>
      <c r="H99" s="24">
        <f t="shared" si="21"/>
        <v>17573.62</v>
      </c>
      <c r="I99" s="19">
        <f t="shared" si="21"/>
        <v>0</v>
      </c>
      <c r="J99" s="24">
        <f t="shared" si="21"/>
        <v>0</v>
      </c>
      <c r="K99" s="49">
        <f t="shared" si="18"/>
        <v>150975.09</v>
      </c>
    </row>
    <row r="100" spans="1:13" ht="18.75" customHeight="1">
      <c r="A100" s="16" t="s">
        <v>92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49">
        <v>-34944.129999999997</v>
      </c>
      <c r="K100" s="49">
        <f t="shared" si="18"/>
        <v>-34944.129999999997</v>
      </c>
      <c r="M100" s="59"/>
    </row>
    <row r="101" spans="1:13" ht="18.75" customHeight="1">
      <c r="A101" s="16" t="s">
        <v>124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49">
        <f>+J100+J56</f>
        <v>-22658.879999999997</v>
      </c>
      <c r="K101" s="49">
        <f t="shared" si="18"/>
        <v>-22658.879999999997</v>
      </c>
    </row>
    <row r="102" spans="1:13" ht="18.75" customHeight="1">
      <c r="A102" s="2"/>
      <c r="B102" s="20"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/>
    </row>
    <row r="103" spans="1:13" ht="18.75" customHeight="1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1:13" ht="18.75" customHeight="1">
      <c r="A104" s="8"/>
      <c r="B104" s="46">
        <v>0</v>
      </c>
      <c r="C104" s="46">
        <v>0</v>
      </c>
      <c r="D104" s="46">
        <v>0</v>
      </c>
      <c r="E104" s="46">
        <v>0</v>
      </c>
      <c r="F104" s="46">
        <v>0</v>
      </c>
      <c r="G104" s="46">
        <v>0</v>
      </c>
      <c r="H104" s="46">
        <v>0</v>
      </c>
      <c r="I104" s="46">
        <v>0</v>
      </c>
      <c r="J104" s="46">
        <v>0</v>
      </c>
      <c r="K104" s="46"/>
    </row>
    <row r="105" spans="1:13" ht="18.75" customHeight="1">
      <c r="A105" s="25" t="s">
        <v>77</v>
      </c>
      <c r="B105" s="18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42">
        <f>SUM(K106:K123)</f>
        <v>12891175.659999998</v>
      </c>
      <c r="L105" s="55"/>
    </row>
    <row r="106" spans="1:13" ht="18.75" customHeight="1">
      <c r="A106" s="26" t="s">
        <v>78</v>
      </c>
      <c r="B106" s="27">
        <v>144430.63</v>
      </c>
      <c r="C106" s="41">
        <v>0</v>
      </c>
      <c r="D106" s="41">
        <v>0</v>
      </c>
      <c r="E106" s="41">
        <v>0</v>
      </c>
      <c r="F106" s="41">
        <v>0</v>
      </c>
      <c r="G106" s="41">
        <v>0</v>
      </c>
      <c r="H106" s="41">
        <v>0</v>
      </c>
      <c r="I106" s="41">
        <v>0</v>
      </c>
      <c r="J106" s="41">
        <v>0</v>
      </c>
      <c r="K106" s="42">
        <f>SUM(B106:J106)</f>
        <v>144430.63</v>
      </c>
    </row>
    <row r="107" spans="1:13" ht="18.75" customHeight="1">
      <c r="A107" s="26" t="s">
        <v>79</v>
      </c>
      <c r="B107" s="27">
        <v>1012893.36</v>
      </c>
      <c r="C107" s="41">
        <v>0</v>
      </c>
      <c r="D107" s="41">
        <v>0</v>
      </c>
      <c r="E107" s="41">
        <v>0</v>
      </c>
      <c r="F107" s="41">
        <v>0</v>
      </c>
      <c r="G107" s="41">
        <v>0</v>
      </c>
      <c r="H107" s="41">
        <v>0</v>
      </c>
      <c r="I107" s="41">
        <v>0</v>
      </c>
      <c r="J107" s="41">
        <v>0</v>
      </c>
      <c r="K107" s="42">
        <f t="shared" ref="K107:K123" si="22">SUM(B107:J107)</f>
        <v>1012893.36</v>
      </c>
    </row>
    <row r="108" spans="1:13" ht="18.75" customHeight="1">
      <c r="A108" s="26" t="s">
        <v>80</v>
      </c>
      <c r="B108" s="41">
        <v>0</v>
      </c>
      <c r="C108" s="27">
        <f>+C97</f>
        <v>1944857.4100000004</v>
      </c>
      <c r="D108" s="41">
        <v>0</v>
      </c>
      <c r="E108" s="41">
        <v>0</v>
      </c>
      <c r="F108" s="41">
        <v>0</v>
      </c>
      <c r="G108" s="41">
        <v>0</v>
      </c>
      <c r="H108" s="41">
        <v>0</v>
      </c>
      <c r="I108" s="41">
        <v>0</v>
      </c>
      <c r="J108" s="41">
        <v>0</v>
      </c>
      <c r="K108" s="42">
        <f t="shared" si="22"/>
        <v>1944857.4100000004</v>
      </c>
    </row>
    <row r="109" spans="1:13" ht="18.75" customHeight="1">
      <c r="A109" s="26" t="s">
        <v>81</v>
      </c>
      <c r="B109" s="41">
        <v>0</v>
      </c>
      <c r="C109" s="41">
        <v>0</v>
      </c>
      <c r="D109" s="27">
        <f>+D97</f>
        <v>2255194.1100000003</v>
      </c>
      <c r="E109" s="41">
        <v>0</v>
      </c>
      <c r="F109" s="41">
        <v>0</v>
      </c>
      <c r="G109" s="41">
        <v>0</v>
      </c>
      <c r="H109" s="41">
        <v>0</v>
      </c>
      <c r="I109" s="41">
        <v>0</v>
      </c>
      <c r="J109" s="41">
        <v>0</v>
      </c>
      <c r="K109" s="42">
        <f t="shared" si="22"/>
        <v>2255194.1100000003</v>
      </c>
    </row>
    <row r="110" spans="1:13" ht="18.75" customHeight="1">
      <c r="A110" s="26" t="s">
        <v>98</v>
      </c>
      <c r="B110" s="41">
        <v>0</v>
      </c>
      <c r="C110" s="41">
        <v>0</v>
      </c>
      <c r="D110" s="41">
        <v>0</v>
      </c>
      <c r="E110" s="27">
        <f>+E97</f>
        <v>1125063.56</v>
      </c>
      <c r="F110" s="41">
        <v>0</v>
      </c>
      <c r="G110" s="41">
        <v>0</v>
      </c>
      <c r="H110" s="41">
        <v>0</v>
      </c>
      <c r="I110" s="41">
        <v>0</v>
      </c>
      <c r="J110" s="41">
        <v>0</v>
      </c>
      <c r="K110" s="42">
        <f t="shared" si="22"/>
        <v>1125063.56</v>
      </c>
    </row>
    <row r="111" spans="1:13" ht="18.75" customHeight="1">
      <c r="A111" s="26" t="s">
        <v>99</v>
      </c>
      <c r="B111" s="41">
        <v>0</v>
      </c>
      <c r="C111" s="41">
        <v>0</v>
      </c>
      <c r="D111" s="41">
        <v>0</v>
      </c>
      <c r="E111" s="41">
        <v>0</v>
      </c>
      <c r="F111" s="27">
        <v>213802.26</v>
      </c>
      <c r="G111" s="41">
        <v>0</v>
      </c>
      <c r="H111" s="41">
        <v>0</v>
      </c>
      <c r="I111" s="41">
        <v>0</v>
      </c>
      <c r="J111" s="41">
        <v>0</v>
      </c>
      <c r="K111" s="42">
        <f t="shared" si="22"/>
        <v>213802.26</v>
      </c>
    </row>
    <row r="112" spans="1:13" ht="18.75" customHeight="1">
      <c r="A112" s="26" t="s">
        <v>100</v>
      </c>
      <c r="B112" s="41">
        <v>0</v>
      </c>
      <c r="C112" s="41">
        <v>0</v>
      </c>
      <c r="D112" s="41">
        <v>0</v>
      </c>
      <c r="E112" s="41">
        <v>0</v>
      </c>
      <c r="F112" s="27">
        <v>303293.24</v>
      </c>
      <c r="G112" s="41">
        <v>0</v>
      </c>
      <c r="H112" s="41">
        <v>0</v>
      </c>
      <c r="I112" s="41">
        <v>0</v>
      </c>
      <c r="J112" s="41">
        <v>0</v>
      </c>
      <c r="K112" s="42">
        <f t="shared" si="22"/>
        <v>303293.24</v>
      </c>
    </row>
    <row r="113" spans="1:11" ht="18.75" customHeight="1">
      <c r="A113" s="26" t="s">
        <v>101</v>
      </c>
      <c r="B113" s="41">
        <v>0</v>
      </c>
      <c r="C113" s="41">
        <v>0</v>
      </c>
      <c r="D113" s="41">
        <v>0</v>
      </c>
      <c r="E113" s="41">
        <v>0</v>
      </c>
      <c r="F113" s="27">
        <v>451592.09</v>
      </c>
      <c r="G113" s="41">
        <v>0</v>
      </c>
      <c r="H113" s="41">
        <v>0</v>
      </c>
      <c r="I113" s="41">
        <v>0</v>
      </c>
      <c r="J113" s="41">
        <v>0</v>
      </c>
      <c r="K113" s="42">
        <f t="shared" si="22"/>
        <v>451592.09</v>
      </c>
    </row>
    <row r="114" spans="1:11" ht="18.75" customHeight="1">
      <c r="A114" s="26" t="s">
        <v>102</v>
      </c>
      <c r="B114" s="41">
        <v>0</v>
      </c>
      <c r="C114" s="41">
        <v>0</v>
      </c>
      <c r="D114" s="41">
        <v>0</v>
      </c>
      <c r="E114" s="41">
        <v>0</v>
      </c>
      <c r="F114" s="27">
        <v>736623.56</v>
      </c>
      <c r="G114" s="41">
        <v>0</v>
      </c>
      <c r="H114" s="41">
        <v>0</v>
      </c>
      <c r="I114" s="41">
        <v>0</v>
      </c>
      <c r="J114" s="41">
        <v>0</v>
      </c>
      <c r="K114" s="42">
        <f t="shared" si="22"/>
        <v>736623.56</v>
      </c>
    </row>
    <row r="115" spans="1:11" ht="18.75" customHeight="1">
      <c r="A115" s="26" t="s">
        <v>103</v>
      </c>
      <c r="B115" s="41">
        <v>0</v>
      </c>
      <c r="C115" s="41">
        <v>0</v>
      </c>
      <c r="D115" s="41">
        <v>0</v>
      </c>
      <c r="E115" s="41">
        <v>0</v>
      </c>
      <c r="F115" s="41">
        <v>0</v>
      </c>
      <c r="G115" s="27">
        <v>696636.51</v>
      </c>
      <c r="H115" s="41">
        <v>0</v>
      </c>
      <c r="I115" s="41">
        <v>0</v>
      </c>
      <c r="J115" s="41">
        <v>0</v>
      </c>
      <c r="K115" s="42">
        <f t="shared" si="22"/>
        <v>696636.51</v>
      </c>
    </row>
    <row r="116" spans="1:11" ht="18.75" customHeight="1">
      <c r="A116" s="26" t="s">
        <v>104</v>
      </c>
      <c r="B116" s="41">
        <v>0</v>
      </c>
      <c r="C116" s="41">
        <v>0</v>
      </c>
      <c r="D116" s="41">
        <v>0</v>
      </c>
      <c r="E116" s="41">
        <v>0</v>
      </c>
      <c r="F116" s="41">
        <v>0</v>
      </c>
      <c r="G116" s="27">
        <v>54995.28</v>
      </c>
      <c r="H116" s="41">
        <v>0</v>
      </c>
      <c r="I116" s="41">
        <v>0</v>
      </c>
      <c r="J116" s="41">
        <v>0</v>
      </c>
      <c r="K116" s="42">
        <f t="shared" si="22"/>
        <v>54995.28</v>
      </c>
    </row>
    <row r="117" spans="1:11" ht="18.75" customHeight="1">
      <c r="A117" s="26" t="s">
        <v>105</v>
      </c>
      <c r="B117" s="41">
        <v>0</v>
      </c>
      <c r="C117" s="41">
        <v>0</v>
      </c>
      <c r="D117" s="41">
        <v>0</v>
      </c>
      <c r="E117" s="41">
        <v>0</v>
      </c>
      <c r="F117" s="41">
        <v>0</v>
      </c>
      <c r="G117" s="27">
        <v>403236.37</v>
      </c>
      <c r="H117" s="41">
        <v>0</v>
      </c>
      <c r="I117" s="41">
        <v>0</v>
      </c>
      <c r="J117" s="41">
        <v>0</v>
      </c>
      <c r="K117" s="42">
        <f t="shared" si="22"/>
        <v>403236.37</v>
      </c>
    </row>
    <row r="118" spans="1:11" ht="18.75" customHeight="1">
      <c r="A118" s="26" t="s">
        <v>106</v>
      </c>
      <c r="B118" s="41">
        <v>0</v>
      </c>
      <c r="C118" s="41">
        <v>0</v>
      </c>
      <c r="D118" s="41">
        <v>0</v>
      </c>
      <c r="E118" s="41">
        <v>0</v>
      </c>
      <c r="F118" s="41">
        <v>0</v>
      </c>
      <c r="G118" s="27">
        <v>340549.53</v>
      </c>
      <c r="H118" s="41">
        <v>0</v>
      </c>
      <c r="I118" s="41">
        <v>0</v>
      </c>
      <c r="J118" s="41">
        <v>0</v>
      </c>
      <c r="K118" s="42">
        <f t="shared" si="22"/>
        <v>340549.53</v>
      </c>
    </row>
    <row r="119" spans="1:11" ht="18.75" customHeight="1">
      <c r="A119" s="26" t="s">
        <v>107</v>
      </c>
      <c r="B119" s="41">
        <v>0</v>
      </c>
      <c r="C119" s="41">
        <v>0</v>
      </c>
      <c r="D119" s="41">
        <v>0</v>
      </c>
      <c r="E119" s="41">
        <v>0</v>
      </c>
      <c r="F119" s="41">
        <v>0</v>
      </c>
      <c r="G119" s="27">
        <v>844359.69</v>
      </c>
      <c r="H119" s="41">
        <v>0</v>
      </c>
      <c r="I119" s="41">
        <v>0</v>
      </c>
      <c r="J119" s="41">
        <v>0</v>
      </c>
      <c r="K119" s="42">
        <f t="shared" si="22"/>
        <v>844359.69</v>
      </c>
    </row>
    <row r="120" spans="1:11" ht="18.75" customHeight="1">
      <c r="A120" s="26" t="s">
        <v>108</v>
      </c>
      <c r="B120" s="41">
        <v>0</v>
      </c>
      <c r="C120" s="41">
        <v>0</v>
      </c>
      <c r="D120" s="41">
        <v>0</v>
      </c>
      <c r="E120" s="41">
        <v>0</v>
      </c>
      <c r="F120" s="41">
        <v>0</v>
      </c>
      <c r="G120" s="41">
        <v>0</v>
      </c>
      <c r="H120" s="27">
        <v>445039.72</v>
      </c>
      <c r="I120" s="41">
        <v>0</v>
      </c>
      <c r="J120" s="41">
        <v>0</v>
      </c>
      <c r="K120" s="42">
        <f t="shared" si="22"/>
        <v>445039.72</v>
      </c>
    </row>
    <row r="121" spans="1:11" ht="18.75" customHeight="1">
      <c r="A121" s="26" t="s">
        <v>109</v>
      </c>
      <c r="B121" s="41">
        <v>0</v>
      </c>
      <c r="C121" s="41">
        <v>0</v>
      </c>
      <c r="D121" s="41">
        <v>0</v>
      </c>
      <c r="E121" s="41">
        <v>0</v>
      </c>
      <c r="F121" s="41">
        <v>0</v>
      </c>
      <c r="G121" s="41">
        <v>0</v>
      </c>
      <c r="H121" s="27">
        <v>796666.09</v>
      </c>
      <c r="I121" s="41">
        <v>0</v>
      </c>
      <c r="J121" s="41">
        <v>0</v>
      </c>
      <c r="K121" s="42">
        <f t="shared" si="22"/>
        <v>796666.09</v>
      </c>
    </row>
    <row r="122" spans="1:11" ht="18.75" customHeight="1">
      <c r="A122" s="26" t="s">
        <v>110</v>
      </c>
      <c r="B122" s="41">
        <v>0</v>
      </c>
      <c r="C122" s="41">
        <v>0</v>
      </c>
      <c r="D122" s="41">
        <v>0</v>
      </c>
      <c r="E122" s="41">
        <v>0</v>
      </c>
      <c r="F122" s="41">
        <v>0</v>
      </c>
      <c r="G122" s="41">
        <v>0</v>
      </c>
      <c r="H122" s="41">
        <v>0</v>
      </c>
      <c r="I122" s="27">
        <v>451383.01</v>
      </c>
      <c r="J122" s="41">
        <v>0</v>
      </c>
      <c r="K122" s="42">
        <f t="shared" si="22"/>
        <v>451383.01</v>
      </c>
    </row>
    <row r="123" spans="1:11" ht="18.75" customHeight="1">
      <c r="A123" s="28" t="s">
        <v>111</v>
      </c>
      <c r="B123" s="43">
        <v>0</v>
      </c>
      <c r="C123" s="43">
        <v>0</v>
      </c>
      <c r="D123" s="43">
        <v>0</v>
      </c>
      <c r="E123" s="43">
        <v>0</v>
      </c>
      <c r="F123" s="43">
        <v>0</v>
      </c>
      <c r="G123" s="43">
        <v>0</v>
      </c>
      <c r="H123" s="43">
        <v>0</v>
      </c>
      <c r="I123" s="43">
        <v>0</v>
      </c>
      <c r="J123" s="44">
        <v>670559.24</v>
      </c>
      <c r="K123" s="45">
        <f t="shared" si="22"/>
        <v>670559.24</v>
      </c>
    </row>
    <row r="124" spans="1:11" ht="18.75" customHeight="1">
      <c r="A124" s="40" t="s">
        <v>126</v>
      </c>
      <c r="B124" s="51">
        <v>0</v>
      </c>
      <c r="C124" s="51">
        <v>0</v>
      </c>
      <c r="D124" s="51">
        <v>0</v>
      </c>
      <c r="E124" s="51">
        <v>0</v>
      </c>
      <c r="F124" s="51">
        <v>0</v>
      </c>
      <c r="G124" s="51">
        <v>0</v>
      </c>
      <c r="H124" s="51">
        <v>0</v>
      </c>
      <c r="I124" s="51">
        <v>0</v>
      </c>
      <c r="J124" s="51">
        <f>J97-J123</f>
        <v>0</v>
      </c>
      <c r="K124" s="52"/>
    </row>
    <row r="125" spans="1:11" ht="18.75" customHeight="1">
      <c r="A125" s="40" t="s">
        <v>128</v>
      </c>
    </row>
    <row r="126" spans="1:11" ht="18.75" customHeight="1">
      <c r="A126" s="40"/>
    </row>
    <row r="127" spans="1:11" ht="18.75" customHeight="1">
      <c r="A127" s="40"/>
    </row>
    <row r="128" spans="1:11" ht="15.75">
      <c r="A128" s="39"/>
    </row>
  </sheetData>
  <mergeCells count="7">
    <mergeCell ref="A1:K1"/>
    <mergeCell ref="A2:K2"/>
    <mergeCell ref="A4:A6"/>
    <mergeCell ref="K4:K6"/>
    <mergeCell ref="B4:J4"/>
    <mergeCell ref="I5:I6"/>
    <mergeCell ref="J5:J6"/>
  </mergeCells>
  <pageMargins left="0.6692913385826772" right="0.78740157480314965" top="0.47244094488188981" bottom="0.31496062992125984" header="0.23622047244094491" footer="0.11811023622047245"/>
  <pageSetup paperSize="9" scale="50" fitToHeight="2" orientation="landscape" r:id="rId1"/>
  <headerFooter scaleWithDoc="0" alignWithMargins="0"/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DETALHAMENTO CONCESSÃO</vt:lpstr>
      <vt:lpstr>'DETALHAMENTO CONCESSÃO'!Area_de_impressao</vt:lpstr>
      <vt:lpstr>'DETALHAMENTO CONCESSÃO'!Titulos_de_impressao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2013-08-15T19:48:12Z</cp:lastPrinted>
  <dcterms:created xsi:type="dcterms:W3CDTF">2012-11-28T17:54:39Z</dcterms:created>
  <dcterms:modified xsi:type="dcterms:W3CDTF">2014-06-10T18:19:52Z</dcterms:modified>
</cp:coreProperties>
</file>