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K20" s="1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C68"/>
  <c r="D68"/>
  <c r="E68"/>
  <c r="F68"/>
  <c r="G68"/>
  <c r="H68"/>
  <c r="I68"/>
  <c r="J68"/>
  <c r="K69"/>
  <c r="K70"/>
  <c r="K71"/>
  <c r="K72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 s="1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K68" l="1"/>
  <c r="J60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<sst xmlns="http://schemas.openxmlformats.org/spreadsheetml/2006/main" count="127" uniqueCount="127">
  <si>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</si>
  <si>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</si>
  <si>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</si>
  <si>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</si>
  <si>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</si>
  <si>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</si>
  <si>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</si>
  <si>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</si>
  <si>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</si>
  <si>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</si>
  <si>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</si>
  <si>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</si>
  <si>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</si>
  <si>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</si>
  <si>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</si>
  <si>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</si>
  <si>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</si>
  <si>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</si>
  <si>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</si>
  <si>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</si>
  <si>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</si>
  <si>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</si>
  <si>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</si>
  <si>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</si>
  <si>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</si>
  <si>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</si>
  <si>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</si>
  <si>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</si>
  <si>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</si>
  <si>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</si>
  <si>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</si>
  <si>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</si>
  <si>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</si>
  <si>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</si>
  <si>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</si>
  <si>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</si>
  <si>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</si>
  <si>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</si>
  <si>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</si>
  <si>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</si>
  <si>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</si>
  <si>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</si>
  <si>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</si>
  <si>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</si>
  <si>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</si>
  <si>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</si>
  <si>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</si>
  <si>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</si>
  <si>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</si>
  <si>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</si>
  <si>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</si>
  <si>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</si>
  <si>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</si>
  <si>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</si>
  <si>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</si>
  <si>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</si>
  <si>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</si>
  <si>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</si>
  <si>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</si>
  <si>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</si>
  <si>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</si>
  <si>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</si>
  <si>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</si>
  <si>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</si>
  <si>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</si>
  <si>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</si>
  <si>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</si>
  <si>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</si>
  <si>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</si>
  <si>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</si>
  <si>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</si>
  <si>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</si>
  <si>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</si>
  <si>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</si>
  <si>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</si>
  <si>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</si>
  <si>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</si>
  <si>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</si>
  <si>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</si>
  <si>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</si>
  <si>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</si>
  <si>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</si>
  <si>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</si>
  <si>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</si>
  <si>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</si>
  <si>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</si>
  <si>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</si>
  <si>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</si>
  <si>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</si>
  <si>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</si>
  <si>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</si>
  <si>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</si>
  <si>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</si>
  <si>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</si>
  <si>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</si>
  <si>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</si>
  <si>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</si>
  <si>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</si>
  <si>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</si>
  <si>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</si>
  <si>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</si>
  <si>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</si>
  <si>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</si>
  <si>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</si>
  <si>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</si>
  <si>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</si>
  <si>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</si>
  <si>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</si>
  <si>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</si>
  <si>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</si>
  <si>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</si>
  <si>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</si>
  <si>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</si>
  <si>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</si>
  <si>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</si>
  <si>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</si>
  <si>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</si>
  <si>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</si>
  <si>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</si>
  <si>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</si>
  <si>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</si>
  <si>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</si>
  <si>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</si>
  <si>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</si>
  <si>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</si>
  <si>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</si>
  <si>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01/06/14 - VENCIMENTO 06/06/14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</si>
</sst>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165357</v>
      </c>
      <c r="C7" s="9">
        <f t="shared" si="0"/>
        <v>221673</v>
      </c>
      <c r="D7" s="9">
        <f t="shared" si="0"/>
        <v>241834</v>
      </c>
      <c r="E7" s="9">
        <f t="shared" si="0"/>
        <v>128839</v>
      </c>
      <c r="F7" s="9">
        <f t="shared" si="0"/>
        <v>234746</v>
      </c>
      <c r="G7" s="9">
        <f t="shared" si="0"/>
        <v>357751</v>
      </c>
      <c r="H7" s="9">
        <f t="shared" si="0"/>
        <v>113310</v>
      </c>
      <c r="I7" s="9">
        <f t="shared" si="0"/>
        <v>24473</v>
      </c>
      <c r="J7" s="9">
        <f t="shared" si="0"/>
        <v>78855</v>
      </c>
      <c r="K7" s="9">
        <f t="shared" si="0"/>
        <v>1566838</v>
      </c>
      <c r="L7" s="53"/>
    </row>
    <row r="8" spans="1:13" ht="17.25" customHeight="1">
      <c r="A8" s="10" t="s">
        <v>121</v>
      </c>
      <c r="B8" s="11">
        <f>B9+B12+B16</f>
        <v>98214</v>
      </c>
      <c r="C8" s="11">
        <f t="shared" ref="C8:J8" si="1">C9+C12+C16</f>
        <v>135521</v>
      </c>
      <c r="D8" s="11">
        <f t="shared" si="1"/>
        <v>140713</v>
      </c>
      <c r="E8" s="11">
        <f t="shared" si="1"/>
        <v>78281</v>
      </c>
      <c r="F8" s="11">
        <f t="shared" si="1"/>
        <v>127692</v>
      </c>
      <c r="G8" s="11">
        <f t="shared" si="1"/>
        <v>192546</v>
      </c>
      <c r="H8" s="11">
        <f t="shared" si="1"/>
        <v>71824</v>
      </c>
      <c r="I8" s="11">
        <f t="shared" si="1"/>
        <v>13178</v>
      </c>
      <c r="J8" s="11">
        <f t="shared" si="1"/>
        <v>45238</v>
      </c>
      <c r="K8" s="11">
        <f>SUM(B8:J8)</f>
        <v>903207</v>
      </c>
    </row>
    <row r="9" spans="1:13" ht="17.25" customHeight="1">
      <c r="A9" s="15" t="s">
        <v>17</v>
      </c>
      <c r="B9" s="13">
        <f>+B10+B11</f>
        <v>26321</v>
      </c>
      <c r="C9" s="13">
        <f t="shared" ref="C9:J9" si="2">+C10+C11</f>
        <v>37791</v>
      </c>
      <c r="D9" s="13">
        <f t="shared" si="2"/>
        <v>38186</v>
      </c>
      <c r="E9" s="13">
        <f t="shared" si="2"/>
        <v>21747</v>
      </c>
      <c r="F9" s="13">
        <f t="shared" si="2"/>
        <v>30989</v>
      </c>
      <c r="G9" s="13">
        <f t="shared" si="2"/>
        <v>40067</v>
      </c>
      <c r="H9" s="13">
        <f t="shared" si="2"/>
        <v>19144</v>
      </c>
      <c r="I9" s="13">
        <f t="shared" si="2"/>
        <v>4354</v>
      </c>
      <c r="J9" s="13">
        <f t="shared" si="2"/>
        <v>11640</v>
      </c>
      <c r="K9" s="11">
        <f>SUM(B9:J9)</f>
        <v>230239</v>
      </c>
    </row>
    <row r="10" spans="1:13" ht="17.25" customHeight="1">
      <c r="A10" s="30" t="s">
        <v>18</v>
      </c>
      <c r="B10" s="13">
        <v>26321</v>
      </c>
      <c r="C10" s="13">
        <v>37791</v>
      </c>
      <c r="D10" s="13">
        <v>38186</v>
      </c>
      <c r="E10" s="13">
        <v>21747</v>
      </c>
      <c r="F10" s="13">
        <v>30989</v>
      </c>
      <c r="G10" s="13">
        <v>40067</v>
      </c>
      <c r="H10" s="13">
        <v>19144</v>
      </c>
      <c r="I10" s="13">
        <v>4354</v>
      </c>
      <c r="J10" s="13">
        <v>11640</v>
      </c>
      <c r="K10" s="11">
        <f>SUM(B10:J10)</f>
        <v>230239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69520</v>
      </c>
      <c r="C12" s="17">
        <f t="shared" si="3"/>
        <v>94372</v>
      </c>
      <c r="D12" s="17">
        <f t="shared" si="3"/>
        <v>99264</v>
      </c>
      <c r="E12" s="17">
        <f t="shared" si="3"/>
        <v>54727</v>
      </c>
      <c r="F12" s="17">
        <f t="shared" si="3"/>
        <v>93670</v>
      </c>
      <c r="G12" s="17">
        <f t="shared" si="3"/>
        <v>148215</v>
      </c>
      <c r="H12" s="17">
        <f t="shared" si="3"/>
        <v>51298</v>
      </c>
      <c r="I12" s="17">
        <f t="shared" si="3"/>
        <v>8451</v>
      </c>
      <c r="J12" s="17">
        <f t="shared" si="3"/>
        <v>32523</v>
      </c>
      <c r="K12" s="11">
        <f t="shared" ref="K12:K27" si="4">SUM(B12:J12)</f>
        <v>652040</v>
      </c>
    </row>
    <row r="13" spans="1:13" ht="17.25" customHeight="1">
      <c r="A13" s="14" t="s">
        <v>20</v>
      </c>
      <c r="B13" s="13">
        <v>29695</v>
      </c>
      <c r="C13" s="13">
        <v>44208</v>
      </c>
      <c r="D13" s="13">
        <v>46442</v>
      </c>
      <c r="E13" s="13">
        <v>25925</v>
      </c>
      <c r="F13" s="13">
        <v>41071</v>
      </c>
      <c r="G13" s="13">
        <v>61808</v>
      </c>
      <c r="H13" s="13">
        <v>21452</v>
      </c>
      <c r="I13" s="13">
        <v>4257</v>
      </c>
      <c r="J13" s="13">
        <v>15197</v>
      </c>
      <c r="K13" s="11">
        <f t="shared" si="4"/>
        <v>290055</v>
      </c>
      <c r="L13" s="53"/>
      <c r="M13" s="54"/>
    </row>
    <row r="14" spans="1:13" ht="17.25" customHeight="1">
      <c r="A14" s="14" t="s">
        <v>21</v>
      </c>
      <c r="B14" s="13">
        <v>34784</v>
      </c>
      <c r="C14" s="13">
        <v>42830</v>
      </c>
      <c r="D14" s="13">
        <v>46351</v>
      </c>
      <c r="E14" s="13">
        <v>24962</v>
      </c>
      <c r="F14" s="13">
        <v>46287</v>
      </c>
      <c r="G14" s="13">
        <v>78492</v>
      </c>
      <c r="H14" s="13">
        <v>26162</v>
      </c>
      <c r="I14" s="13">
        <v>3582</v>
      </c>
      <c r="J14" s="13">
        <v>15150</v>
      </c>
      <c r="K14" s="11">
        <f t="shared" si="4"/>
        <v>318600</v>
      </c>
      <c r="L14" s="53"/>
    </row>
    <row r="15" spans="1:13" ht="17.25" customHeight="1">
      <c r="A15" s="14" t="s">
        <v>22</v>
      </c>
      <c r="B15" s="13">
        <v>5041</v>
      </c>
      <c r="C15" s="13">
        <v>7334</v>
      </c>
      <c r="D15" s="13">
        <v>6471</v>
      </c>
      <c r="E15" s="13">
        <v>3840</v>
      </c>
      <c r="F15" s="13">
        <v>6312</v>
      </c>
      <c r="G15" s="13">
        <v>7915</v>
      </c>
      <c r="H15" s="13">
        <v>3684</v>
      </c>
      <c r="I15" s="13">
        <v>612</v>
      </c>
      <c r="J15" s="13">
        <v>2176</v>
      </c>
      <c r="K15" s="11">
        <f t="shared" si="4"/>
        <v>43385</v>
      </c>
    </row>
    <row r="16" spans="1:13" ht="17.25" customHeight="1">
      <c r="A16" s="15" t="s">
        <v>117</v>
      </c>
      <c r="B16" s="13">
        <f>B17+B18+B19</f>
        <v>2373</v>
      </c>
      <c r="C16" s="13">
        <f t="shared" ref="C16:J16" si="5">C17+C18+C19</f>
        <v>3358</v>
      </c>
      <c r="D16" s="13">
        <f t="shared" si="5"/>
        <v>3263</v>
      </c>
      <c r="E16" s="13">
        <f t="shared" si="5"/>
        <v>1807</v>
      </c>
      <c r="F16" s="13">
        <f t="shared" si="5"/>
        <v>3033</v>
      </c>
      <c r="G16" s="13">
        <f t="shared" si="5"/>
        <v>4264</v>
      </c>
      <c r="H16" s="13">
        <f t="shared" si="5"/>
        <v>1382</v>
      </c>
      <c r="I16" s="13">
        <f t="shared" si="5"/>
        <v>373</v>
      </c>
      <c r="J16" s="13">
        <f t="shared" si="5"/>
        <v>1075</v>
      </c>
      <c r="K16" s="11">
        <f t="shared" si="4"/>
        <v>20928</v>
      </c>
    </row>
    <row r="17" spans="1:12" ht="17.25" customHeight="1">
      <c r="A17" s="14" t="s">
        <v>118</v>
      </c>
      <c r="B17" s="13">
        <v>1164</v>
      </c>
      <c r="C17" s="13">
        <v>1610</v>
      </c>
      <c r="D17" s="13">
        <v>1527</v>
      </c>
      <c r="E17" s="13">
        <v>890</v>
      </c>
      <c r="F17" s="13">
        <v>1544</v>
      </c>
      <c r="G17" s="13">
        <v>2249</v>
      </c>
      <c r="H17" s="13">
        <v>713</v>
      </c>
      <c r="I17" s="13">
        <v>184</v>
      </c>
      <c r="J17" s="13">
        <v>540</v>
      </c>
      <c r="K17" s="11">
        <f t="shared" si="4"/>
        <v>10421</v>
      </c>
    </row>
    <row r="18" spans="1:12" ht="17.25" customHeight="1">
      <c r="A18" s="14" t="s">
        <v>119</v>
      </c>
      <c r="B18" s="13">
        <v>68</v>
      </c>
      <c r="C18" s="13">
        <v>95</v>
      </c>
      <c r="D18" s="13">
        <v>114</v>
      </c>
      <c r="E18" s="13">
        <v>71</v>
      </c>
      <c r="F18" s="13">
        <v>105</v>
      </c>
      <c r="G18" s="13">
        <v>251</v>
      </c>
      <c r="H18" s="13">
        <v>83</v>
      </c>
      <c r="I18" s="13">
        <v>13</v>
      </c>
      <c r="J18" s="13">
        <v>23</v>
      </c>
      <c r="K18" s="11">
        <f t="shared" si="4"/>
        <v>823</v>
      </c>
    </row>
    <row r="19" spans="1:12" ht="17.25" customHeight="1">
      <c r="A19" s="14" t="s">
        <v>120</v>
      </c>
      <c r="B19" s="13">
        <v>1141</v>
      </c>
      <c r="C19" s="13">
        <v>1653</v>
      </c>
      <c r="D19" s="13">
        <v>1622</v>
      </c>
      <c r="E19" s="13">
        <v>846</v>
      </c>
      <c r="F19" s="13">
        <v>1384</v>
      </c>
      <c r="G19" s="13">
        <v>1764</v>
      </c>
      <c r="H19" s="13">
        <v>586</v>
      </c>
      <c r="I19" s="13">
        <v>176</v>
      </c>
      <c r="J19" s="13">
        <v>512</v>
      </c>
      <c r="K19" s="11">
        <f t="shared" si="4"/>
        <v>9684</v>
      </c>
    </row>
    <row r="20" spans="1:12" ht="17.25" customHeight="1">
      <c r="A20" s="16" t="s">
        <v>23</v>
      </c>
      <c r="B20" s="11">
        <f>+B21+B22+B23</f>
        <v>51717</v>
      </c>
      <c r="C20" s="11">
        <f t="shared" ref="C20:J20" si="6">+C21+C22+C23</f>
        <v>61857</v>
      </c>
      <c r="D20" s="11">
        <f t="shared" si="6"/>
        <v>71527</v>
      </c>
      <c r="E20" s="11">
        <f t="shared" si="6"/>
        <v>35944</v>
      </c>
      <c r="F20" s="11">
        <f t="shared" si="6"/>
        <v>83933</v>
      </c>
      <c r="G20" s="11">
        <f t="shared" si="6"/>
        <v>140560</v>
      </c>
      <c r="H20" s="11">
        <f t="shared" si="6"/>
        <v>33363</v>
      </c>
      <c r="I20" s="11">
        <f t="shared" si="6"/>
        <v>7286</v>
      </c>
      <c r="J20" s="11">
        <f t="shared" si="6"/>
        <v>22060</v>
      </c>
      <c r="K20" s="11">
        <f t="shared" si="4"/>
        <v>508247</v>
      </c>
    </row>
    <row r="21" spans="1:12" ht="17.25" customHeight="1">
      <c r="A21" s="12" t="s">
        <v>24</v>
      </c>
      <c r="B21" s="13">
        <v>27091</v>
      </c>
      <c r="C21" s="13">
        <v>35423</v>
      </c>
      <c r="D21" s="13">
        <v>40750</v>
      </c>
      <c r="E21" s="13">
        <v>20595</v>
      </c>
      <c r="F21" s="13">
        <v>44773</v>
      </c>
      <c r="G21" s="13">
        <v>68496</v>
      </c>
      <c r="H21" s="13">
        <v>17876</v>
      </c>
      <c r="I21" s="13">
        <v>4574</v>
      </c>
      <c r="J21" s="13">
        <v>12014</v>
      </c>
      <c r="K21" s="11">
        <f t="shared" si="4"/>
        <v>271592</v>
      </c>
      <c r="L21" s="53"/>
    </row>
    <row r="22" spans="1:12" ht="17.25" customHeight="1">
      <c r="A22" s="12" t="s">
        <v>25</v>
      </c>
      <c r="B22" s="13">
        <v>21749</v>
      </c>
      <c r="C22" s="13">
        <v>22915</v>
      </c>
      <c r="D22" s="13">
        <v>27345</v>
      </c>
      <c r="E22" s="13">
        <v>13582</v>
      </c>
      <c r="F22" s="13">
        <v>35113</v>
      </c>
      <c r="G22" s="13">
        <v>66294</v>
      </c>
      <c r="H22" s="13">
        <v>13963</v>
      </c>
      <c r="I22" s="13">
        <v>2365</v>
      </c>
      <c r="J22" s="13">
        <v>8839</v>
      </c>
      <c r="K22" s="11">
        <f t="shared" si="4"/>
        <v>212165</v>
      </c>
      <c r="L22" s="53"/>
    </row>
    <row r="23" spans="1:12" ht="17.25" customHeight="1">
      <c r="A23" s="12" t="s">
        <v>26</v>
      </c>
      <c r="B23" s="13">
        <v>2877</v>
      </c>
      <c r="C23" s="13">
        <v>3519</v>
      </c>
      <c r="D23" s="13">
        <v>3432</v>
      </c>
      <c r="E23" s="13">
        <v>1767</v>
      </c>
      <c r="F23" s="13">
        <v>4047</v>
      </c>
      <c r="G23" s="13">
        <v>5770</v>
      </c>
      <c r="H23" s="13">
        <v>1524</v>
      </c>
      <c r="I23" s="13">
        <v>347</v>
      </c>
      <c r="J23" s="13">
        <v>1207</v>
      </c>
      <c r="K23" s="11">
        <f t="shared" si="4"/>
        <v>24490</v>
      </c>
    </row>
    <row r="24" spans="1:12" ht="17.25" customHeight="1">
      <c r="A24" s="16" t="s">
        <v>27</v>
      </c>
      <c r="B24" s="13">
        <v>15426</v>
      </c>
      <c r="C24" s="13">
        <v>24295</v>
      </c>
      <c r="D24" s="13">
        <v>29594</v>
      </c>
      <c r="E24" s="13">
        <v>14614</v>
      </c>
      <c r="F24" s="13">
        <v>23121</v>
      </c>
      <c r="G24" s="13">
        <v>24645</v>
      </c>
      <c r="H24" s="13">
        <v>7709</v>
      </c>
      <c r="I24" s="13">
        <v>4009</v>
      </c>
      <c r="J24" s="13">
        <v>11557</v>
      </c>
      <c r="K24" s="11">
        <f t="shared" si="4"/>
        <v>154970</v>
      </c>
    </row>
    <row r="25" spans="1:12" ht="17.25" customHeight="1">
      <c r="A25" s="12" t="s">
        <v>28</v>
      </c>
      <c r="B25" s="13">
        <v>9873</v>
      </c>
      <c r="C25" s="13">
        <v>15549</v>
      </c>
      <c r="D25" s="13">
        <v>18940</v>
      </c>
      <c r="E25" s="13">
        <v>9353</v>
      </c>
      <c r="F25" s="13">
        <v>14797</v>
      </c>
      <c r="G25" s="13">
        <v>15773</v>
      </c>
      <c r="H25" s="13">
        <v>4934</v>
      </c>
      <c r="I25" s="13">
        <v>2566</v>
      </c>
      <c r="J25" s="13">
        <v>7396</v>
      </c>
      <c r="K25" s="11">
        <f t="shared" si="4"/>
        <v>99181</v>
      </c>
      <c r="L25" s="53"/>
    </row>
    <row r="26" spans="1:12" ht="17.25" customHeight="1">
      <c r="A26" s="12" t="s">
        <v>29</v>
      </c>
      <c r="B26" s="13">
        <v>5553</v>
      </c>
      <c r="C26" s="13">
        <v>8746</v>
      </c>
      <c r="D26" s="13">
        <v>10654</v>
      </c>
      <c r="E26" s="13">
        <v>5261</v>
      </c>
      <c r="F26" s="13">
        <v>8324</v>
      </c>
      <c r="G26" s="13">
        <v>8872</v>
      </c>
      <c r="H26" s="13">
        <v>2775</v>
      </c>
      <c r="I26" s="13">
        <v>1443</v>
      </c>
      <c r="J26" s="13">
        <v>4161</v>
      </c>
      <c r="K26" s="11">
        <f t="shared" si="4"/>
        <v>55789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414</v>
      </c>
      <c r="I27" s="11">
        <v>0</v>
      </c>
      <c r="J27" s="11">
        <v>0</v>
      </c>
      <c r="K27" s="11">
        <f t="shared" si="4"/>
        <v>414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26029.79</v>
      </c>
      <c r="I35" s="19">
        <v>0</v>
      </c>
      <c r="J35" s="19">
        <v>0</v>
      </c>
      <c r="K35" s="23">
        <f>SUM(B35:J35)</f>
        <v>26029.79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391518.26</v>
      </c>
      <c r="C47" s="22">
        <f t="shared" ref="C47:H47" si="9">+C48+C56</f>
        <v>595536.46</v>
      </c>
      <c r="D47" s="22">
        <f t="shared" si="9"/>
        <v>733169.59</v>
      </c>
      <c r="E47" s="22">
        <f t="shared" si="9"/>
        <v>339652.73</v>
      </c>
      <c r="F47" s="22">
        <f t="shared" si="9"/>
        <v>584740.12</v>
      </c>
      <c r="G47" s="22">
        <f t="shared" si="9"/>
        <v>767593.66</v>
      </c>
      <c r="H47" s="22">
        <f t="shared" si="9"/>
        <v>311614.82</v>
      </c>
      <c r="I47" s="22">
        <f>+I48+I56</f>
        <v>103165.93</v>
      </c>
      <c r="J47" s="22">
        <f>+J48+J56</f>
        <v>209383.32</v>
      </c>
      <c r="K47" s="22">
        <f>SUM(B47:J47)</f>
        <v>4036374.89</v>
      </c>
    </row>
    <row r="48" spans="1:11" ht="17.25" customHeight="1">
      <c r="A48" s="16" t="s">
        <v>48</v>
      </c>
      <c r="B48" s="23">
        <f>SUM(B49:B55)</f>
        <v>375509.21</v>
      </c>
      <c r="C48" s="23">
        <f t="shared" ref="C48:H48" si="10">SUM(C49:C55)</f>
        <v>574165.05999999994</v>
      </c>
      <c r="D48" s="23">
        <f t="shared" si="10"/>
        <v>711620.73</v>
      </c>
      <c r="E48" s="23">
        <f t="shared" si="10"/>
        <v>319520.71999999997</v>
      </c>
      <c r="F48" s="23">
        <f t="shared" si="10"/>
        <v>565174.47</v>
      </c>
      <c r="G48" s="23">
        <f t="shared" si="10"/>
        <v>740938.1</v>
      </c>
      <c r="H48" s="23">
        <f t="shared" si="10"/>
        <v>295118.38</v>
      </c>
      <c r="I48" s="23">
        <f>SUM(I49:I55)</f>
        <v>103165.93</v>
      </c>
      <c r="J48" s="23">
        <f>SUM(J49:J55)</f>
        <v>197098.07</v>
      </c>
      <c r="K48" s="23">
        <f t="shared" ref="K48:K56" si="11">SUM(B48:J48)</f>
        <v>3882310.67</v>
      </c>
    </row>
    <row r="49" spans="1:11" ht="17.25" customHeight="1">
      <c r="A49" s="35" t="s">
        <v>49</v>
      </c>
      <c r="B49" s="23">
        <f t="shared" ref="B49:H49" si="12">ROUND(B30*B7,2)</f>
        <v>375509.21</v>
      </c>
      <c r="C49" s="23">
        <f t="shared" si="12"/>
        <v>572891.69999999995</v>
      </c>
      <c r="D49" s="23">
        <f t="shared" si="12"/>
        <v>711620.73</v>
      </c>
      <c r="E49" s="23">
        <f t="shared" si="12"/>
        <v>319520.71999999997</v>
      </c>
      <c r="F49" s="23">
        <f t="shared" si="12"/>
        <v>565174.47</v>
      </c>
      <c r="G49" s="23">
        <f t="shared" si="12"/>
        <v>740938.1</v>
      </c>
      <c r="H49" s="23">
        <f t="shared" si="12"/>
        <v>269088.59000000003</v>
      </c>
      <c r="I49" s="23">
        <f>ROUND(I30*I7,2)</f>
        <v>103165.93</v>
      </c>
      <c r="J49" s="23">
        <f>ROUND(J30*J7,2)</f>
        <v>197098.07</v>
      </c>
      <c r="K49" s="23">
        <f t="shared" si="11"/>
        <v>3855007.52</v>
      </c>
    </row>
    <row r="50" spans="1:11" ht="17.25" customHeight="1">
      <c r="A50" s="35" t="s">
        <v>50</v>
      </c>
      <c r="B50" s="19">
        <v>0</v>
      </c>
      <c r="C50" s="23">
        <f>ROUND(C31*C7,2)</f>
        <v>1273.3599999999999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1273.3599999999999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26029.79</v>
      </c>
      <c r="I53" s="32">
        <f>+I35</f>
        <v>0</v>
      </c>
      <c r="J53" s="32">
        <f>+J35</f>
        <v>0</v>
      </c>
      <c r="K53" s="23">
        <f t="shared" si="11"/>
        <v>26029.79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16009.05</v>
      </c>
      <c r="C56" s="37">
        <v>21371.4</v>
      </c>
      <c r="D56" s="37">
        <v>21548.86</v>
      </c>
      <c r="E56" s="37">
        <v>20132.009999999998</v>
      </c>
      <c r="F56" s="37">
        <v>19565.650000000001</v>
      </c>
      <c r="G56" s="37">
        <v>26655.56</v>
      </c>
      <c r="H56" s="37">
        <v>16496.439999999999</v>
      </c>
      <c r="I56" s="19">
        <v>0</v>
      </c>
      <c r="J56" s="37">
        <v>12285.25</v>
      </c>
      <c r="K56" s="37">
        <f t="shared" si="11"/>
        <v>154064.22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-78963</v>
      </c>
      <c r="C60" s="36">
        <f t="shared" si="13"/>
        <v>-113560.28</v>
      </c>
      <c r="D60" s="36">
        <f t="shared" si="13"/>
        <v>-115685.68</v>
      </c>
      <c r="E60" s="36">
        <f t="shared" si="13"/>
        <v>-68972.92</v>
      </c>
      <c r="F60" s="36">
        <f t="shared" si="13"/>
        <v>-93360.33</v>
      </c>
      <c r="G60" s="36">
        <f t="shared" si="13"/>
        <v>-120225.35</v>
      </c>
      <c r="H60" s="36">
        <f t="shared" si="13"/>
        <v>-57432</v>
      </c>
      <c r="I60" s="36">
        <f t="shared" si="13"/>
        <v>-16211.39</v>
      </c>
      <c r="J60" s="36">
        <f t="shared" si="13"/>
        <v>-38667.96</v>
      </c>
      <c r="K60" s="36">
        <f>SUM(B60:J60)</f>
        <v>-703078.90999999992</v>
      </c>
    </row>
    <row r="61" spans="1:11" ht="18.75" customHeight="1">
      <c r="A61" s="16" t="s">
        <v>82</v>
      </c>
      <c r="B61" s="36">
        <f t="shared" ref="B61:J61" si="14">B62+B63+B64+B65+B66+B67</f>
        <v>-78963</v>
      </c>
      <c r="C61" s="36">
        <f t="shared" si="14"/>
        <v>-113373</v>
      </c>
      <c r="D61" s="36">
        <f t="shared" si="14"/>
        <v>-114558</v>
      </c>
      <c r="E61" s="36">
        <f t="shared" si="14"/>
        <v>-65241</v>
      </c>
      <c r="F61" s="36">
        <f t="shared" si="14"/>
        <v>-92967</v>
      </c>
      <c r="G61" s="36">
        <f t="shared" si="14"/>
        <v>-120201</v>
      </c>
      <c r="H61" s="36">
        <f t="shared" si="14"/>
        <v>-57432</v>
      </c>
      <c r="I61" s="36">
        <f t="shared" si="14"/>
        <v>-13062</v>
      </c>
      <c r="J61" s="36">
        <f t="shared" si="14"/>
        <v>-34920</v>
      </c>
      <c r="K61" s="36">
        <f t="shared" ref="K61:K92" si="15">SUM(B61:J61)</f>
        <v>-690717</v>
      </c>
    </row>
    <row r="62" spans="1:11" ht="18.75" customHeight="1">
      <c r="A62" s="12" t="s">
        <v>83</v>
      </c>
      <c r="B62" s="36">
        <f>-ROUND(B9*$D$3,2)</f>
        <v>-78963</v>
      </c>
      <c r="C62" s="36">
        <f t="shared" ref="C62:J62" si="16">-ROUND(C9*$D$3,2)</f>
        <v>-113373</v>
      </c>
      <c r="D62" s="36">
        <f t="shared" si="16"/>
        <v>-114558</v>
      </c>
      <c r="E62" s="36">
        <f t="shared" si="16"/>
        <v>-65241</v>
      </c>
      <c r="F62" s="36">
        <f t="shared" si="16"/>
        <v>-92967</v>
      </c>
      <c r="G62" s="36">
        <f t="shared" si="16"/>
        <v>-120201</v>
      </c>
      <c r="H62" s="36">
        <f t="shared" si="16"/>
        <v>-57432</v>
      </c>
      <c r="I62" s="36">
        <f t="shared" si="16"/>
        <v>-13062</v>
      </c>
      <c r="J62" s="36">
        <f t="shared" si="16"/>
        <v>-34920</v>
      </c>
      <c r="K62" s="36">
        <f t="shared" si="15"/>
        <v>-690717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19">
        <v>0</v>
      </c>
      <c r="C68" s="36">
        <f t="shared" ref="B68:J68" si="17">SUM(C69:C92)</f>
        <v>-187.28</v>
      </c>
      <c r="D68" s="36">
        <f t="shared" si="17"/>
        <v>-1127.6799999999998</v>
      </c>
      <c r="E68" s="36">
        <f t="shared" si="17"/>
        <v>-3731.92</v>
      </c>
      <c r="F68" s="36">
        <f t="shared" si="17"/>
        <v>-393.33</v>
      </c>
      <c r="G68" s="36">
        <f t="shared" si="17"/>
        <v>-24.35</v>
      </c>
      <c r="H68" s="36">
        <f t="shared" si="17"/>
        <v>0</v>
      </c>
      <c r="I68" s="36">
        <f t="shared" si="17"/>
        <v>-3149.3900000000003</v>
      </c>
      <c r="J68" s="36">
        <f t="shared" si="17"/>
        <v>-3747.96</v>
      </c>
      <c r="K68" s="36">
        <f t="shared" si="15"/>
        <v>-12361.91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-187.28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-235.98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49">
        <f t="shared" si="15"/>
        <v>0</v>
      </c>
    </row>
    <row r="73" spans="1:11" ht="18.75" customHeight="1">
      <c r="A73" s="35" t="s">
        <v>66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-2819.12</v>
      </c>
      <c r="F92" s="19">
        <v>0</v>
      </c>
      <c r="G92" s="19">
        <v>0</v>
      </c>
      <c r="H92" s="19">
        <v>0</v>
      </c>
      <c r="I92" s="49">
        <v>-1299.8900000000001</v>
      </c>
      <c r="J92" s="49">
        <v>-3747.96</v>
      </c>
      <c r="K92" s="49">
        <f t="shared" si="15"/>
        <v>-7866.97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312555.26</v>
      </c>
      <c r="C97" s="24">
        <f t="shared" si="19"/>
        <v>481976.17999999993</v>
      </c>
      <c r="D97" s="24">
        <f t="shared" si="19"/>
        <v>617483.90999999992</v>
      </c>
      <c r="E97" s="24">
        <f t="shared" si="19"/>
        <v>270679.80999999994</v>
      </c>
      <c r="F97" s="24">
        <f t="shared" si="19"/>
        <v>491379.79</v>
      </c>
      <c r="G97" s="24">
        <f t="shared" si="19"/>
        <v>647368.31000000006</v>
      </c>
      <c r="H97" s="24">
        <f t="shared" si="19"/>
        <v>254182.82</v>
      </c>
      <c r="I97" s="24">
        <f>+I98+I99</f>
        <v>86954.54</v>
      </c>
      <c r="J97" s="24">
        <f>+J98+J99</f>
        <v>158430.11000000002</v>
      </c>
      <c r="K97" s="49">
        <f t="shared" si="18"/>
        <v>3321010.7299999995</v>
      </c>
      <c r="L97" s="55"/>
    </row>
    <row r="98" spans="1:13" ht="18.75" customHeight="1">
      <c r="A98" s="16" t="s">
        <v>90</v>
      </c>
      <c r="B98" s="24">
        <f t="shared" ref="B98:J98" si="20">+B48+B61+B68+B94</f>
        <v>296546.21000000002</v>
      </c>
      <c r="C98" s="24">
        <f t="shared" si="20"/>
        <v>460604.77999999991</v>
      </c>
      <c r="D98" s="24">
        <f t="shared" si="20"/>
        <v>595935.04999999993</v>
      </c>
      <c r="E98" s="24">
        <f t="shared" si="20"/>
        <v>250547.79999999996</v>
      </c>
      <c r="F98" s="24">
        <f t="shared" si="20"/>
        <v>471814.13999999996</v>
      </c>
      <c r="G98" s="24">
        <f t="shared" si="20"/>
        <v>620712.75</v>
      </c>
      <c r="H98" s="24">
        <f t="shared" si="20"/>
        <v>237686.38</v>
      </c>
      <c r="I98" s="24">
        <f t="shared" si="20"/>
        <v>86954.54</v>
      </c>
      <c r="J98" s="24">
        <f t="shared" si="20"/>
        <v>158430.11000000002</v>
      </c>
      <c r="K98" s="49">
        <f t="shared" si="18"/>
        <v>3179231.76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16009.05</v>
      </c>
      <c r="C99" s="24">
        <f>IF(+C56+C95+C100&lt;0,0,(C56+C95+C100))</f>
        <v>21371.4</v>
      </c>
      <c r="D99" s="24">
        <f t="shared" si="21"/>
        <v>21548.86</v>
      </c>
      <c r="E99" s="24">
        <f t="shared" si="21"/>
        <v>20132.009999999998</v>
      </c>
      <c r="F99" s="24">
        <f t="shared" si="21"/>
        <v>19565.650000000001</v>
      </c>
      <c r="G99" s="24">
        <f t="shared" si="21"/>
        <v>26655.56</v>
      </c>
      <c r="H99" s="24">
        <f t="shared" si="21"/>
        <v>16496.439999999999</v>
      </c>
      <c r="I99" s="19">
        <f t="shared" si="21"/>
        <v>0</v>
      </c>
      <c r="J99" s="24">
        <f t="shared" si="21"/>
        <v>0</v>
      </c>
      <c r="K99" s="49">
        <f t="shared" si="18"/>
        <v>141778.97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-71799.88</v>
      </c>
      <c r="K100" s="49">
        <f t="shared" si="18"/>
        <v>-71799.88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-59514.630000000005</v>
      </c>
      <c r="K101" s="49">
        <f t="shared" si="18"/>
        <v>-59514.630000000005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3321010.7299999995</v>
      </c>
      <c r="L105" s="55"/>
    </row>
    <row r="106" spans="1:13" ht="18.75" customHeight="1">
      <c r="A106" s="26" t="s">
        <v>78</v>
      </c>
      <c r="B106" s="27">
        <v>38114.06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38114.06</v>
      </c>
    </row>
    <row r="107" spans="1:13" ht="18.75" customHeight="1">
      <c r="A107" s="26" t="s">
        <v>79</v>
      </c>
      <c r="B107" s="27">
        <v>274441.2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274441.2</v>
      </c>
    </row>
    <row r="108" spans="1:13" ht="18.75" customHeight="1">
      <c r="A108" s="26" t="s">
        <v>80</v>
      </c>
      <c r="B108" s="41">
        <v>0</v>
      </c>
      <c r="C108" s="27">
        <f>+C97</f>
        <v>481976.17999999993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481976.17999999993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617483.90999999992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617483.90999999992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270679.80999999994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270679.80999999994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59030.14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59030.14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81048.09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81048.09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126730.48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126730.48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224571.08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224571.08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174129.09</v>
      </c>
      <c r="H115" s="41">
        <v>0</v>
      </c>
      <c r="I115" s="41">
        <v>0</v>
      </c>
      <c r="J115" s="41">
        <v>0</v>
      </c>
      <c r="K115" s="42">
        <f t="shared" si="22"/>
        <v>174129.09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20643.79</v>
      </c>
      <c r="H116" s="41">
        <v>0</v>
      </c>
      <c r="I116" s="41">
        <v>0</v>
      </c>
      <c r="J116" s="41">
        <v>0</v>
      </c>
      <c r="K116" s="42">
        <f t="shared" si="22"/>
        <v>20643.79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110281.15</v>
      </c>
      <c r="H117" s="41">
        <v>0</v>
      </c>
      <c r="I117" s="41">
        <v>0</v>
      </c>
      <c r="J117" s="41">
        <v>0</v>
      </c>
      <c r="K117" s="42">
        <f t="shared" si="22"/>
        <v>110281.15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92840.04</v>
      </c>
      <c r="H118" s="41">
        <v>0</v>
      </c>
      <c r="I118" s="41">
        <v>0</v>
      </c>
      <c r="J118" s="41">
        <v>0</v>
      </c>
      <c r="K118" s="42">
        <f t="shared" si="22"/>
        <v>92840.04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249474.24</v>
      </c>
      <c r="H119" s="41">
        <v>0</v>
      </c>
      <c r="I119" s="41">
        <v>0</v>
      </c>
      <c r="J119" s="41">
        <v>0</v>
      </c>
      <c r="K119" s="42">
        <f t="shared" si="22"/>
        <v>249474.24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90644.01</v>
      </c>
      <c r="I120" s="41">
        <v>0</v>
      </c>
      <c r="J120" s="41">
        <v>0</v>
      </c>
      <c r="K120" s="42">
        <f t="shared" si="22"/>
        <v>90644.01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163538.81</v>
      </c>
      <c r="I121" s="41">
        <v>0</v>
      </c>
      <c r="J121" s="41">
        <v>0</v>
      </c>
      <c r="K121" s="42">
        <f t="shared" si="22"/>
        <v>163538.81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86954.54</v>
      </c>
      <c r="J122" s="41">
        <v>0</v>
      </c>
      <c r="K122" s="42">
        <f t="shared" si="22"/>
        <v>86954.54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158430.10999999999</v>
      </c>
      <c r="K123" s="45">
        <f t="shared" si="22"/>
        <v>158430.10999999999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2014-06-06T12:02:27Z</dcterms:modified>
</cp:coreProperties>
</file>