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<sst xmlns="http://schemas.openxmlformats.org/spreadsheetml/2006/main" count="99" uniqueCount="99">
  <si>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</si>
  <si>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</si>
  <si>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</si>
  <si>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</si>
  <si>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</si>
  <si>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</si>
  <si>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</si>
  <si>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</si>
  <si>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</si>
  <si>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</si>
  <si>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</si>
  <si>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</si>
  <si>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</si>
  <si>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</si>
  <si>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</si>
  <si>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</si>
  <si>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</si>
  <si>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</si>
  <si>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</si>
  <si>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</si>
  <si>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</si>
  <si>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</si>
  <si>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</si>
  <si>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</si>
  <si>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</si>
  <si>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</si>
  <si>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</si>
  <si>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</si>
  <si>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</si>
  <si>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</si>
  <si>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</si>
  <si>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</si>
  <si>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</si>
  <si>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</si>
  <si>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</si>
  <si>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</si>
  <si>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</si>
  <si>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</si>
  <si>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</si>
  <si>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</si>
  <si>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</si>
  <si>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</si>
  <si>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</si>
  <si>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</si>
  <si>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</si>
  <si>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</si>
  <si>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</si>
  <si>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</si>
  <si>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</si>
  <si>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</si>
  <si>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</si>
  <si>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</si>
  <si>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</si>
  <si>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</si>
  <si>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</si>
  <si>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</si>
  <si>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</si>
  <si>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</si>
  <si>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</si>
  <si>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</si>
  <si>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</si>
  <si>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</si>
  <si>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</si>
  <si>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</si>
  <si>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</si>
  <si>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</si>
  <si>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</si>
  <si>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</si>
  <si>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</si>
  <si>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</si>
  <si>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</si>
  <si>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</si>
  <si>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</si>
  <si>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</si>
  <si>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</si>
  <si>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</si>
  <si>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</si>
  <si>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</si>
  <si>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</si>
  <si>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</si>
  <si>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</si>
  <si>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</si>
  <si>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</si>
  <si>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</si>
  <si>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</si>
  <si>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</si>
  <si>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</si>
  <si>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</si>
  <si>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</si>
  <si>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</si>
  <si>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</si>
  <si>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</si>
  <si>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</si>
  <si>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</si>
  <si>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</si>
  <si>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</si>
  <si>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</si>
  <si>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11/07/14 - VENCIMENTO 18/07/14</t>
  </si>
  <si>
    <t>7.2.6. Pagamento por Estimativa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</si>
</sst>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914400</xdr:colOff>
      <xdr:row>98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507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914400</xdr:colOff>
      <xdr:row>98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507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914400</xdr:colOff>
      <xdr:row>98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507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1" sqref="A31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157270</v>
      </c>
      <c r="C7" s="10">
        <f aca="true" t="shared" si="0" ref="C7:I7">C8+C20+C24</f>
        <v>185651</v>
      </c>
      <c r="D7" s="10">
        <f t="shared" si="0"/>
        <v>137377</v>
      </c>
      <c r="E7" s="10">
        <f t="shared" si="0"/>
        <v>315911</v>
      </c>
      <c r="F7" s="10">
        <f t="shared" si="0"/>
        <v>135654</v>
      </c>
      <c r="G7" s="10">
        <f t="shared" si="0"/>
        <v>245759</v>
      </c>
      <c r="H7" s="10">
        <f t="shared" si="0"/>
        <v>249432</v>
      </c>
      <c r="I7" s="10">
        <f t="shared" si="0"/>
        <v>67344</v>
      </c>
      <c r="J7" s="10">
        <f>+J8+J20+J24</f>
        <v>1494398</v>
      </c>
      <c r="L7" s="42"/>
    </row>
    <row r="8" spans="1:10" ht="15.75">
      <c r="A8" s="11" t="s">
        <v>96</v>
      </c>
      <c r="B8" s="12">
        <f>+B9+B12+B16</f>
        <v>87261</v>
      </c>
      <c r="C8" s="12">
        <f aca="true" t="shared" si="1" ref="C8:I8">+C9+C12+C16</f>
        <v>108144</v>
      </c>
      <c r="D8" s="12">
        <f t="shared" si="1"/>
        <v>88215</v>
      </c>
      <c r="E8" s="12">
        <f t="shared" si="1"/>
        <v>183240</v>
      </c>
      <c r="F8" s="12">
        <f t="shared" si="1"/>
        <v>77617</v>
      </c>
      <c r="G8" s="12">
        <f t="shared" si="1"/>
        <v>143802</v>
      </c>
      <c r="H8" s="12">
        <f t="shared" si="1"/>
        <v>133264</v>
      </c>
      <c r="I8" s="12">
        <f t="shared" si="1"/>
        <v>41885</v>
      </c>
      <c r="J8" s="12">
        <f>SUM(B8:I8)</f>
        <v>863428</v>
      </c>
    </row>
    <row r="9" spans="1:10" ht="15.75">
      <c r="A9" s="13" t="s">
        <v>22</v>
      </c>
      <c r="B9" s="14">
        <v>10646</v>
      </c>
      <c r="C9" s="14">
        <v>15381</v>
      </c>
      <c r="D9" s="14">
        <v>8636</v>
      </c>
      <c r="E9" s="14">
        <v>18699</v>
      </c>
      <c r="F9" s="14">
        <v>10634</v>
      </c>
      <c r="G9" s="14">
        <v>13309</v>
      </c>
      <c r="H9" s="14">
        <v>13040</v>
      </c>
      <c r="I9" s="14">
        <v>6229</v>
      </c>
      <c r="J9" s="12">
        <f aca="true" t="shared" si="2" ref="J9:J19">SUM(B9:I9)</f>
        <v>96574</v>
      </c>
    </row>
    <row r="10" spans="1:10" ht="15.75">
      <c r="A10" s="15" t="s">
        <v>23</v>
      </c>
      <c r="B10" s="14">
        <f>+B9-B11</f>
        <v>10646</v>
      </c>
      <c r="C10" s="14">
        <f aca="true" t="shared" si="3" ref="C10:I10">+C9-C11</f>
        <v>15381</v>
      </c>
      <c r="D10" s="14">
        <f t="shared" si="3"/>
        <v>8636</v>
      </c>
      <c r="E10" s="14">
        <f t="shared" si="3"/>
        <v>18699</v>
      </c>
      <c r="F10" s="14">
        <f t="shared" si="3"/>
        <v>10634</v>
      </c>
      <c r="G10" s="14">
        <f t="shared" si="3"/>
        <v>13309</v>
      </c>
      <c r="H10" s="14">
        <f t="shared" si="3"/>
        <v>13040</v>
      </c>
      <c r="I10" s="14">
        <f t="shared" si="3"/>
        <v>6229</v>
      </c>
      <c r="J10" s="12">
        <f t="shared" si="2"/>
        <v>96574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75188</v>
      </c>
      <c r="C12" s="14">
        <f aca="true" t="shared" si="4" ref="C12:I12">C13+C14+C15</f>
        <v>91073</v>
      </c>
      <c r="D12" s="14">
        <f t="shared" si="4"/>
        <v>78457</v>
      </c>
      <c r="E12" s="14">
        <f t="shared" si="4"/>
        <v>161631</v>
      </c>
      <c r="F12" s="14">
        <f t="shared" si="4"/>
        <v>65789</v>
      </c>
      <c r="G12" s="14">
        <f t="shared" si="4"/>
        <v>128621</v>
      </c>
      <c r="H12" s="14">
        <f t="shared" si="4"/>
        <v>118240</v>
      </c>
      <c r="I12" s="14">
        <f t="shared" si="4"/>
        <v>35236</v>
      </c>
      <c r="J12" s="12">
        <f t="shared" si="2"/>
        <v>754235</v>
      </c>
    </row>
    <row r="13" spans="1:10" ht="15.75">
      <c r="A13" s="15" t="s">
        <v>25</v>
      </c>
      <c r="B13" s="14">
        <v>33596</v>
      </c>
      <c r="C13" s="14">
        <v>42784</v>
      </c>
      <c r="D13" s="14">
        <v>35531</v>
      </c>
      <c r="E13" s="14">
        <v>74802</v>
      </c>
      <c r="F13" s="14">
        <v>31547</v>
      </c>
      <c r="G13" s="14">
        <v>60488</v>
      </c>
      <c r="H13" s="14">
        <v>54787</v>
      </c>
      <c r="I13" s="14">
        <v>15735</v>
      </c>
      <c r="J13" s="12">
        <f t="shared" si="2"/>
        <v>349270</v>
      </c>
    </row>
    <row r="14" spans="1:10" ht="15.75">
      <c r="A14" s="15" t="s">
        <v>26</v>
      </c>
      <c r="B14" s="14">
        <v>36131</v>
      </c>
      <c r="C14" s="14">
        <v>41294</v>
      </c>
      <c r="D14" s="14">
        <v>37630</v>
      </c>
      <c r="E14" s="14">
        <v>74616</v>
      </c>
      <c r="F14" s="14">
        <v>29571</v>
      </c>
      <c r="G14" s="14">
        <v>60164</v>
      </c>
      <c r="H14" s="14">
        <v>55627</v>
      </c>
      <c r="I14" s="14">
        <v>17616</v>
      </c>
      <c r="J14" s="12">
        <f t="shared" si="2"/>
        <v>352649</v>
      </c>
    </row>
    <row r="15" spans="1:10" ht="15.75">
      <c r="A15" s="15" t="s">
        <v>27</v>
      </c>
      <c r="B15" s="14">
        <v>5461</v>
      </c>
      <c r="C15" s="14">
        <v>6995</v>
      </c>
      <c r="D15" s="14">
        <v>5296</v>
      </c>
      <c r="E15" s="14">
        <v>12213</v>
      </c>
      <c r="F15" s="14">
        <v>4671</v>
      </c>
      <c r="G15" s="14">
        <v>7969</v>
      </c>
      <c r="H15" s="14">
        <v>7826</v>
      </c>
      <c r="I15" s="14">
        <v>1885</v>
      </c>
      <c r="J15" s="12">
        <f t="shared" si="2"/>
        <v>52316</v>
      </c>
    </row>
    <row r="16" spans="1:10" ht="15.75">
      <c r="A16" s="16" t="s">
        <v>95</v>
      </c>
      <c r="B16" s="14">
        <f>B17+B18+B19</f>
        <v>1427</v>
      </c>
      <c r="C16" s="14">
        <f aca="true" t="shared" si="5" ref="C16:I16">C17+C18+C19</f>
        <v>1690</v>
      </c>
      <c r="D16" s="14">
        <f t="shared" si="5"/>
        <v>1122</v>
      </c>
      <c r="E16" s="14">
        <f t="shared" si="5"/>
        <v>2910</v>
      </c>
      <c r="F16" s="14">
        <f t="shared" si="5"/>
        <v>1194</v>
      </c>
      <c r="G16" s="14">
        <f t="shared" si="5"/>
        <v>1872</v>
      </c>
      <c r="H16" s="14">
        <f t="shared" si="5"/>
        <v>1984</v>
      </c>
      <c r="I16" s="14">
        <f t="shared" si="5"/>
        <v>420</v>
      </c>
      <c r="J16" s="12">
        <f t="shared" si="2"/>
        <v>12619</v>
      </c>
    </row>
    <row r="17" spans="1:10" ht="15.75">
      <c r="A17" s="15" t="s">
        <v>92</v>
      </c>
      <c r="B17" s="14">
        <v>918</v>
      </c>
      <c r="C17" s="14">
        <v>1120</v>
      </c>
      <c r="D17" s="14">
        <v>684</v>
      </c>
      <c r="E17" s="14">
        <v>1856</v>
      </c>
      <c r="F17" s="14">
        <v>825</v>
      </c>
      <c r="G17" s="14">
        <v>1282</v>
      </c>
      <c r="H17" s="14">
        <v>1349</v>
      </c>
      <c r="I17" s="14">
        <v>283</v>
      </c>
      <c r="J17" s="12">
        <f t="shared" si="2"/>
        <v>8317</v>
      </c>
    </row>
    <row r="18" spans="1:10" ht="15.75">
      <c r="A18" s="15" t="s">
        <v>93</v>
      </c>
      <c r="B18" s="14">
        <v>52</v>
      </c>
      <c r="C18" s="14">
        <v>81</v>
      </c>
      <c r="D18" s="14">
        <v>68</v>
      </c>
      <c r="E18" s="14">
        <v>171</v>
      </c>
      <c r="F18" s="14">
        <v>60</v>
      </c>
      <c r="G18" s="14">
        <v>105</v>
      </c>
      <c r="H18" s="14">
        <v>126</v>
      </c>
      <c r="I18" s="14">
        <v>32</v>
      </c>
      <c r="J18" s="12">
        <f t="shared" si="2"/>
        <v>695</v>
      </c>
    </row>
    <row r="19" spans="1:10" ht="15.75">
      <c r="A19" s="15" t="s">
        <v>94</v>
      </c>
      <c r="B19" s="14">
        <v>457</v>
      </c>
      <c r="C19" s="14">
        <v>489</v>
      </c>
      <c r="D19" s="14">
        <v>370</v>
      </c>
      <c r="E19" s="14">
        <v>883</v>
      </c>
      <c r="F19" s="14">
        <v>309</v>
      </c>
      <c r="G19" s="14">
        <v>485</v>
      </c>
      <c r="H19" s="14">
        <v>509</v>
      </c>
      <c r="I19" s="14">
        <v>105</v>
      </c>
      <c r="J19" s="12">
        <f t="shared" si="2"/>
        <v>3607</v>
      </c>
    </row>
    <row r="20" spans="1:10" ht="15.75">
      <c r="A20" s="17" t="s">
        <v>28</v>
      </c>
      <c r="B20" s="18">
        <f>B21+B22+B23</f>
        <v>52438</v>
      </c>
      <c r="C20" s="18">
        <f aca="true" t="shared" si="6" ref="C20:I20">C21+C22+C23</f>
        <v>52683</v>
      </c>
      <c r="D20" s="18">
        <f t="shared" si="6"/>
        <v>31911</v>
      </c>
      <c r="E20" s="18">
        <f t="shared" si="6"/>
        <v>86777</v>
      </c>
      <c r="F20" s="18">
        <f t="shared" si="6"/>
        <v>40786</v>
      </c>
      <c r="G20" s="18">
        <f t="shared" si="6"/>
        <v>77165</v>
      </c>
      <c r="H20" s="18">
        <f t="shared" si="6"/>
        <v>93865</v>
      </c>
      <c r="I20" s="18">
        <f t="shared" si="6"/>
        <v>21146</v>
      </c>
      <c r="J20" s="12">
        <f aca="true" t="shared" si="7" ref="J20:J26">SUM(B20:I20)</f>
        <v>456771</v>
      </c>
    </row>
    <row r="21" spans="1:10" ht="18.75" customHeight="1">
      <c r="A21" s="13" t="s">
        <v>29</v>
      </c>
      <c r="B21" s="14">
        <v>25768</v>
      </c>
      <c r="C21" s="14">
        <v>28259</v>
      </c>
      <c r="D21" s="14">
        <v>16730</v>
      </c>
      <c r="E21" s="14">
        <v>46266</v>
      </c>
      <c r="F21" s="14">
        <v>22412</v>
      </c>
      <c r="G21" s="14">
        <v>40626</v>
      </c>
      <c r="H21" s="14">
        <v>48067</v>
      </c>
      <c r="I21" s="14">
        <v>10414</v>
      </c>
      <c r="J21" s="12">
        <f t="shared" si="7"/>
        <v>238542</v>
      </c>
    </row>
    <row r="22" spans="1:10" ht="18.75" customHeight="1">
      <c r="A22" s="13" t="s">
        <v>30</v>
      </c>
      <c r="B22" s="14">
        <v>23133</v>
      </c>
      <c r="C22" s="14">
        <v>20680</v>
      </c>
      <c r="D22" s="14">
        <v>13108</v>
      </c>
      <c r="E22" s="14">
        <v>34251</v>
      </c>
      <c r="F22" s="14">
        <v>15889</v>
      </c>
      <c r="G22" s="14">
        <v>32161</v>
      </c>
      <c r="H22" s="14">
        <v>40324</v>
      </c>
      <c r="I22" s="14">
        <v>9691</v>
      </c>
      <c r="J22" s="12">
        <f t="shared" si="7"/>
        <v>189237</v>
      </c>
    </row>
    <row r="23" spans="1:10" ht="18.75" customHeight="1">
      <c r="A23" s="13" t="s">
        <v>31</v>
      </c>
      <c r="B23" s="14">
        <v>3537</v>
      </c>
      <c r="C23" s="14">
        <v>3744</v>
      </c>
      <c r="D23" s="14">
        <v>2073</v>
      </c>
      <c r="E23" s="14">
        <v>6260</v>
      </c>
      <c r="F23" s="14">
        <v>2485</v>
      </c>
      <c r="G23" s="14">
        <v>4378</v>
      </c>
      <c r="H23" s="14">
        <v>5474</v>
      </c>
      <c r="I23" s="14">
        <v>1041</v>
      </c>
      <c r="J23" s="12">
        <f t="shared" si="7"/>
        <v>28992</v>
      </c>
    </row>
    <row r="24" spans="1:10" ht="18.75" customHeight="1">
      <c r="A24" s="17" t="s">
        <v>32</v>
      </c>
      <c r="B24" s="14">
        <f>B25+B26</f>
        <v>17571</v>
      </c>
      <c r="C24" s="14">
        <f aca="true" t="shared" si="8" ref="C24:I24">C25+C26</f>
        <v>24824</v>
      </c>
      <c r="D24" s="14">
        <f t="shared" si="8"/>
        <v>17251</v>
      </c>
      <c r="E24" s="14">
        <f t="shared" si="8"/>
        <v>45894</v>
      </c>
      <c r="F24" s="14">
        <f t="shared" si="8"/>
        <v>17251</v>
      </c>
      <c r="G24" s="14">
        <f t="shared" si="8"/>
        <v>24792</v>
      </c>
      <c r="H24" s="14">
        <f t="shared" si="8"/>
        <v>22303</v>
      </c>
      <c r="I24" s="14">
        <f t="shared" si="8"/>
        <v>4313</v>
      </c>
      <c r="J24" s="12">
        <f t="shared" si="7"/>
        <v>174199</v>
      </c>
    </row>
    <row r="25" spans="1:10" ht="18.75" customHeight="1">
      <c r="A25" s="13" t="s">
        <v>33</v>
      </c>
      <c r="B25" s="14">
        <v>11245</v>
      </c>
      <c r="C25" s="14">
        <v>15887</v>
      </c>
      <c r="D25" s="14">
        <v>11041</v>
      </c>
      <c r="E25" s="14">
        <v>29372</v>
      </c>
      <c r="F25" s="14">
        <v>11041</v>
      </c>
      <c r="G25" s="14">
        <v>15867</v>
      </c>
      <c r="H25" s="14">
        <v>14274</v>
      </c>
      <c r="I25" s="14">
        <v>2760</v>
      </c>
      <c r="J25" s="12">
        <f t="shared" si="7"/>
        <v>111487</v>
      </c>
    </row>
    <row r="26" spans="1:10" ht="18.75" customHeight="1">
      <c r="A26" s="13" t="s">
        <v>34</v>
      </c>
      <c r="B26" s="14">
        <v>6326</v>
      </c>
      <c r="C26" s="14">
        <v>8937</v>
      </c>
      <c r="D26" s="14">
        <v>6210</v>
      </c>
      <c r="E26" s="14">
        <v>16522</v>
      </c>
      <c r="F26" s="14">
        <v>6210</v>
      </c>
      <c r="G26" s="14">
        <v>8925</v>
      </c>
      <c r="H26" s="14">
        <v>8029</v>
      </c>
      <c r="I26" s="14">
        <v>1553</v>
      </c>
      <c r="J26" s="12">
        <f t="shared" si="7"/>
        <v>62712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0.9759</v>
      </c>
      <c r="C29" s="22">
        <v>0.9758</v>
      </c>
      <c r="D29" s="22">
        <v>1</v>
      </c>
      <c r="E29" s="22">
        <v>0.9896</v>
      </c>
      <c r="F29" s="22">
        <v>1</v>
      </c>
      <c r="G29" s="22">
        <v>1</v>
      </c>
      <c r="H29" s="22">
        <v>0.9401</v>
      </c>
      <c r="I29" s="22">
        <v>0.9903</v>
      </c>
      <c r="J29" s="21"/>
    </row>
    <row r="30" spans="1:10" ht="18.75" customHeight="1">
      <c r="A30" s="17" t="s">
        <v>36</v>
      </c>
      <c r="B30" s="23">
        <v>0.749</v>
      </c>
      <c r="C30" s="23">
        <v>0.6745</v>
      </c>
      <c r="D30" s="23">
        <v>0.7089</v>
      </c>
      <c r="E30" s="23">
        <v>0.6991</v>
      </c>
      <c r="F30" s="23">
        <v>0.6648</v>
      </c>
      <c r="G30" s="23">
        <v>0.6436</v>
      </c>
      <c r="H30" s="23">
        <v>0.5678</v>
      </c>
      <c r="I30" s="24">
        <v>0.8012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0.9505495841546385</v>
      </c>
      <c r="C32" s="23">
        <f aca="true" t="shared" si="9" ref="C32:I32">(((+C$8+C$20)*C$29)+(C$24*C$30))/C$7</f>
        <v>0.935512195463531</v>
      </c>
      <c r="D32" s="23">
        <f t="shared" si="9"/>
        <v>0.9634453649446413</v>
      </c>
      <c r="E32" s="23">
        <f t="shared" si="9"/>
        <v>0.9473975853958868</v>
      </c>
      <c r="F32" s="23">
        <f t="shared" si="9"/>
        <v>0.9573729104928715</v>
      </c>
      <c r="G32" s="23">
        <f t="shared" si="9"/>
        <v>0.9640466115177878</v>
      </c>
      <c r="H32" s="23">
        <f t="shared" si="9"/>
        <v>0.9068107391994613</v>
      </c>
      <c r="I32" s="23">
        <f t="shared" si="9"/>
        <v>0.9781892210144927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1.4870397694515165</v>
      </c>
      <c r="C35" s="26">
        <f aca="true" t="shared" si="10" ref="C35:I35">C32*C34</f>
        <v>1.4390048590620035</v>
      </c>
      <c r="D35" s="26">
        <f t="shared" si="10"/>
        <v>1.4971940971239726</v>
      </c>
      <c r="E35" s="26">
        <f t="shared" si="10"/>
        <v>1.4714979296368913</v>
      </c>
      <c r="F35" s="26">
        <f t="shared" si="10"/>
        <v>1.4471648915010247</v>
      </c>
      <c r="G35" s="26">
        <f t="shared" si="10"/>
        <v>1.527435451288783</v>
      </c>
      <c r="H35" s="26">
        <f t="shared" si="10"/>
        <v>1.646405578090542</v>
      </c>
      <c r="I35" s="26">
        <f t="shared" si="10"/>
        <v>1.8786123989583332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6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233866.74</v>
      </c>
      <c r="C41" s="29">
        <f aca="true" t="shared" si="13" ref="C41:I41">+C42+C43</f>
        <v>267152.69</v>
      </c>
      <c r="D41" s="29">
        <f t="shared" si="13"/>
        <v>205680.03</v>
      </c>
      <c r="E41" s="29">
        <f t="shared" si="13"/>
        <v>464862.38</v>
      </c>
      <c r="F41" s="29">
        <f t="shared" si="13"/>
        <v>196313.71</v>
      </c>
      <c r="G41" s="29">
        <f t="shared" si="13"/>
        <v>375381.01</v>
      </c>
      <c r="H41" s="29">
        <f t="shared" si="13"/>
        <v>410666.24</v>
      </c>
      <c r="I41" s="29">
        <f t="shared" si="13"/>
        <v>126513.27</v>
      </c>
      <c r="J41" s="29">
        <f t="shared" si="12"/>
        <v>2280436.07</v>
      </c>
      <c r="L41" s="43"/>
      <c r="M41" s="43"/>
    </row>
    <row r="42" spans="1:10" ht="15.75">
      <c r="A42" s="17" t="s">
        <v>72</v>
      </c>
      <c r="B42" s="30">
        <f>ROUND(+B7*B35,2)</f>
        <v>233866.74</v>
      </c>
      <c r="C42" s="30">
        <f aca="true" t="shared" si="14" ref="C42:I42">ROUND(+C7*C35,2)</f>
        <v>267152.69</v>
      </c>
      <c r="D42" s="30">
        <f t="shared" si="14"/>
        <v>205680.03</v>
      </c>
      <c r="E42" s="30">
        <f t="shared" si="14"/>
        <v>464862.38</v>
      </c>
      <c r="F42" s="30">
        <f t="shared" si="14"/>
        <v>196313.71</v>
      </c>
      <c r="G42" s="30">
        <f t="shared" si="14"/>
        <v>375381.01</v>
      </c>
      <c r="H42" s="30">
        <f t="shared" si="14"/>
        <v>410666.24</v>
      </c>
      <c r="I42" s="30">
        <f t="shared" si="14"/>
        <v>126513.27</v>
      </c>
      <c r="J42" s="30">
        <f>SUM(B42:I42)</f>
        <v>2280436.07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>+B46+B49+B56</f>
        <v>287397.36</v>
      </c>
      <c r="C45" s="31">
        <f aca="true" t="shared" si="16" ref="B45:J45">+C46+C49+C56</f>
        <v>115302.66</v>
      </c>
      <c r="D45" s="31">
        <f t="shared" si="16"/>
        <v>412652.66000000003</v>
      </c>
      <c r="E45" s="31">
        <f t="shared" si="16"/>
        <v>337062.85</v>
      </c>
      <c r="F45" s="31">
        <f t="shared" si="16"/>
        <v>275022.35</v>
      </c>
      <c r="G45" s="31">
        <f t="shared" si="16"/>
        <v>442238</v>
      </c>
      <c r="H45" s="31">
        <f t="shared" si="16"/>
        <v>20046.72</v>
      </c>
      <c r="I45" s="31">
        <f t="shared" si="16"/>
        <v>198531.07</v>
      </c>
      <c r="J45" s="31">
        <f t="shared" si="16"/>
        <v>2088253.67</v>
      </c>
      <c r="L45" s="43"/>
    </row>
    <row r="46" spans="1:12" ht="15.75">
      <c r="A46" s="17" t="s">
        <v>42</v>
      </c>
      <c r="B46" s="32">
        <f>B47+B48</f>
        <v>-31938</v>
      </c>
      <c r="C46" s="32">
        <f aca="true" t="shared" si="17" ref="C46:I46">C47+C48</f>
        <v>-46143</v>
      </c>
      <c r="D46" s="32">
        <f t="shared" si="17"/>
        <v>-25908</v>
      </c>
      <c r="E46" s="32">
        <f t="shared" si="17"/>
        <v>-56097</v>
      </c>
      <c r="F46" s="32">
        <f t="shared" si="17"/>
        <v>-31902</v>
      </c>
      <c r="G46" s="32">
        <f t="shared" si="17"/>
        <v>-39927</v>
      </c>
      <c r="H46" s="32">
        <f t="shared" si="17"/>
        <v>-39120</v>
      </c>
      <c r="I46" s="32">
        <f t="shared" si="17"/>
        <v>-18687</v>
      </c>
      <c r="J46" s="31">
        <f t="shared" si="12"/>
        <v>-289722</v>
      </c>
      <c r="L46" s="43"/>
    </row>
    <row r="47" spans="1:12" ht="15.75">
      <c r="A47" s="13" t="s">
        <v>67</v>
      </c>
      <c r="B47" s="20">
        <f aca="true" t="shared" si="18" ref="B47:I47">ROUND(-B9*$D$3,2)</f>
        <v>-31938</v>
      </c>
      <c r="C47" s="20">
        <f t="shared" si="18"/>
        <v>-46143</v>
      </c>
      <c r="D47" s="20">
        <f t="shared" si="18"/>
        <v>-25908</v>
      </c>
      <c r="E47" s="20">
        <f t="shared" si="18"/>
        <v>-56097</v>
      </c>
      <c r="F47" s="20">
        <f t="shared" si="18"/>
        <v>-31902</v>
      </c>
      <c r="G47" s="20">
        <f t="shared" si="18"/>
        <v>-39927</v>
      </c>
      <c r="H47" s="20">
        <f t="shared" si="18"/>
        <v>-39120</v>
      </c>
      <c r="I47" s="20">
        <f t="shared" si="18"/>
        <v>-18687</v>
      </c>
      <c r="J47" s="57">
        <f t="shared" si="12"/>
        <v>-289722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>SUM(B50:B55)</f>
        <v>319335.36</v>
      </c>
      <c r="C49" s="32">
        <f aca="true" t="shared" si="20" ref="C49:I49">SUM(C50:C55)</f>
        <v>161445.66</v>
      </c>
      <c r="D49" s="32">
        <f t="shared" si="20"/>
        <v>438560.66000000003</v>
      </c>
      <c r="E49" s="32">
        <f>SUM(E50:E55)</f>
        <v>393159.85</v>
      </c>
      <c r="F49" s="32">
        <f t="shared" si="20"/>
        <v>306924.35</v>
      </c>
      <c r="G49" s="32">
        <f t="shared" si="20"/>
        <v>482165</v>
      </c>
      <c r="H49" s="32">
        <f t="shared" si="20"/>
        <v>59166.72</v>
      </c>
      <c r="I49" s="32">
        <f t="shared" si="20"/>
        <v>217218.07</v>
      </c>
      <c r="J49" s="32">
        <f>SUM(J50:J55)</f>
        <v>2377975.67</v>
      </c>
      <c r="L49" s="50"/>
    </row>
    <row r="50" spans="1:10" ht="15.75">
      <c r="A50" s="13" t="s">
        <v>60</v>
      </c>
      <c r="B50" s="27">
        <v>-46764.64</v>
      </c>
      <c r="C50" s="27">
        <v>-18054.34</v>
      </c>
      <c r="D50" s="27">
        <v>-42239.34</v>
      </c>
      <c r="E50" s="27">
        <v>-23440.15</v>
      </c>
      <c r="F50" s="27">
        <v>-10775.65</v>
      </c>
      <c r="G50" s="27">
        <v>-42635</v>
      </c>
      <c r="H50" s="27">
        <v>-49133.28</v>
      </c>
      <c r="I50" s="27">
        <v>-48481.93</v>
      </c>
      <c r="J50" s="27">
        <f>SUM(B50:I50)</f>
        <v>-281524.33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3" t="s">
        <v>98</v>
      </c>
      <c r="B55" s="27">
        <v>366100</v>
      </c>
      <c r="C55" s="27">
        <v>179500</v>
      </c>
      <c r="D55" s="27">
        <v>480800</v>
      </c>
      <c r="E55" s="27">
        <v>416600</v>
      </c>
      <c r="F55" s="27">
        <v>317700</v>
      </c>
      <c r="G55" s="27">
        <v>524800</v>
      </c>
      <c r="H55" s="27">
        <v>108300</v>
      </c>
      <c r="I55" s="27">
        <v>265700</v>
      </c>
      <c r="J55" s="27">
        <f t="shared" si="12"/>
        <v>2659500</v>
      </c>
    </row>
    <row r="56" spans="1:10" ht="15.75">
      <c r="A56" s="17" t="s">
        <v>68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27">
        <f t="shared" si="12"/>
        <v>0</v>
      </c>
    </row>
    <row r="57" spans="1:10" ht="15.75">
      <c r="A57" s="38"/>
      <c r="B57" s="19"/>
      <c r="C57" s="19"/>
      <c r="D57" s="19"/>
      <c r="E57" s="19"/>
      <c r="F57" s="19"/>
      <c r="G57" s="19"/>
      <c r="H57" s="19"/>
      <c r="I57" s="19"/>
      <c r="J57" s="20"/>
    </row>
    <row r="58" spans="1:12" ht="15.75">
      <c r="A58" s="2" t="s">
        <v>44</v>
      </c>
      <c r="B58" s="35">
        <f aca="true" t="shared" si="21" ref="B58:I58">+B41+B45</f>
        <v>521264.1</v>
      </c>
      <c r="C58" s="35">
        <f t="shared" si="21"/>
        <v>382455.35</v>
      </c>
      <c r="D58" s="35">
        <f t="shared" si="21"/>
        <v>618332.6900000001</v>
      </c>
      <c r="E58" s="35">
        <f t="shared" si="21"/>
        <v>801925.23</v>
      </c>
      <c r="F58" s="35">
        <f t="shared" si="21"/>
        <v>471336.05999999994</v>
      </c>
      <c r="G58" s="35">
        <f t="shared" si="21"/>
        <v>817619.01</v>
      </c>
      <c r="H58" s="35">
        <f t="shared" si="21"/>
        <v>430712.95999999996</v>
      </c>
      <c r="I58" s="35">
        <f t="shared" si="21"/>
        <v>325044.34</v>
      </c>
      <c r="J58" s="35">
        <f>SUM(B58:I58)</f>
        <v>4368689.74</v>
      </c>
      <c r="L58" s="43"/>
    </row>
    <row r="59" spans="1:12" ht="15.75">
      <c r="A59" s="41"/>
      <c r="B59" s="59"/>
      <c r="C59" s="59"/>
      <c r="D59" s="59"/>
      <c r="E59" s="59"/>
      <c r="F59" s="59"/>
      <c r="G59" s="59"/>
      <c r="H59" s="59"/>
      <c r="I59" s="59"/>
      <c r="J59" s="60"/>
      <c r="L59" s="40"/>
    </row>
    <row r="60" spans="1:10" ht="14.25">
      <c r="A60" s="34"/>
      <c r="B60" s="36"/>
      <c r="C60" s="36"/>
      <c r="D60" s="36"/>
      <c r="E60" s="36"/>
      <c r="F60" s="36"/>
      <c r="G60" s="36"/>
      <c r="H60" s="36"/>
      <c r="I60" s="36"/>
      <c r="J60" s="37"/>
    </row>
    <row r="61" spans="1:12" ht="17.25" customHeight="1">
      <c r="A61" s="2" t="s">
        <v>45</v>
      </c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SUM(J62:J76)</f>
        <v>4368689.73</v>
      </c>
      <c r="L61" s="43"/>
    </row>
    <row r="62" spans="1:10" ht="17.25" customHeight="1">
      <c r="A62" s="17" t="s">
        <v>46</v>
      </c>
      <c r="B62" s="45">
        <v>66786.25</v>
      </c>
      <c r="C62" s="45">
        <v>78449.68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35">
        <f>SUM(B62:I62)</f>
        <v>145235.93</v>
      </c>
    </row>
    <row r="63" spans="1:10" ht="17.25" customHeight="1">
      <c r="A63" s="17" t="s">
        <v>52</v>
      </c>
      <c r="B63" s="45">
        <v>272026.47</v>
      </c>
      <c r="C63" s="45">
        <v>194018.73</v>
      </c>
      <c r="D63" s="44">
        <v>0</v>
      </c>
      <c r="E63" s="45">
        <v>20555.05</v>
      </c>
      <c r="F63" s="44">
        <v>0</v>
      </c>
      <c r="G63" s="44">
        <v>0</v>
      </c>
      <c r="H63" s="44">
        <v>0</v>
      </c>
      <c r="I63" s="44">
        <v>0</v>
      </c>
      <c r="J63" s="35">
        <f aca="true" t="shared" si="22" ref="J63:J75">SUM(B63:I63)</f>
        <v>486600.24999999994</v>
      </c>
    </row>
    <row r="64" spans="1:10" ht="17.25" customHeight="1">
      <c r="A64" s="17" t="s">
        <v>53</v>
      </c>
      <c r="B64" s="44">
        <v>0</v>
      </c>
      <c r="C64" s="44">
        <v>0</v>
      </c>
      <c r="D64" s="32">
        <v>75640.56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2">
        <f t="shared" si="22"/>
        <v>75640.56</v>
      </c>
    </row>
    <row r="65" spans="1:10" ht="17.25" customHeight="1">
      <c r="A65" s="17" t="s">
        <v>54</v>
      </c>
      <c r="B65" s="44">
        <v>0</v>
      </c>
      <c r="C65" s="44">
        <v>0</v>
      </c>
      <c r="D65" s="45">
        <v>124942.28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5">
        <f t="shared" si="22"/>
        <v>124942.28</v>
      </c>
    </row>
    <row r="66" spans="1:10" ht="17.25" customHeight="1">
      <c r="A66" s="17" t="s">
        <v>55</v>
      </c>
      <c r="B66" s="44">
        <v>0</v>
      </c>
      <c r="C66" s="44">
        <v>0</v>
      </c>
      <c r="D66" s="45">
        <v>20172.84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32">
        <f t="shared" si="22"/>
        <v>20172.84</v>
      </c>
    </row>
    <row r="67" spans="1:10" ht="17.25" customHeight="1">
      <c r="A67" s="17" t="s">
        <v>56</v>
      </c>
      <c r="B67" s="44">
        <v>0</v>
      </c>
      <c r="C67" s="44">
        <v>0</v>
      </c>
      <c r="D67" s="45">
        <v>28341.67</v>
      </c>
      <c r="E67" s="44">
        <v>0</v>
      </c>
      <c r="F67" s="45">
        <v>65115.1</v>
      </c>
      <c r="G67" s="44">
        <v>0</v>
      </c>
      <c r="H67" s="44">
        <v>0</v>
      </c>
      <c r="I67" s="44">
        <v>0</v>
      </c>
      <c r="J67" s="35">
        <f t="shared" si="22"/>
        <v>93456.76999999999</v>
      </c>
    </row>
    <row r="68" spans="1:10" ht="17.25" customHeight="1">
      <c r="A68" s="17" t="s">
        <v>57</v>
      </c>
      <c r="B68" s="44">
        <v>0</v>
      </c>
      <c r="C68" s="44">
        <v>0</v>
      </c>
      <c r="D68" s="44">
        <v>0</v>
      </c>
      <c r="E68" s="45">
        <v>104581.2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104581.2</v>
      </c>
    </row>
    <row r="69" spans="1:10" ht="17.25" customHeight="1">
      <c r="A69" s="17" t="s">
        <v>58</v>
      </c>
      <c r="B69" s="44">
        <v>0</v>
      </c>
      <c r="C69" s="44">
        <v>0</v>
      </c>
      <c r="D69" s="44">
        <v>0</v>
      </c>
      <c r="E69" s="45">
        <v>73389.81</v>
      </c>
      <c r="F69" s="44">
        <v>0</v>
      </c>
      <c r="G69" s="44">
        <v>0</v>
      </c>
      <c r="H69" s="44">
        <v>0</v>
      </c>
      <c r="I69" s="44">
        <v>0</v>
      </c>
      <c r="J69" s="35">
        <f t="shared" si="22"/>
        <v>73389.81</v>
      </c>
    </row>
    <row r="70" spans="1:10" ht="17.25" customHeight="1">
      <c r="A70" s="17" t="s">
        <v>59</v>
      </c>
      <c r="B70" s="44">
        <v>0</v>
      </c>
      <c r="C70" s="44">
        <v>0</v>
      </c>
      <c r="D70" s="44">
        <v>0</v>
      </c>
      <c r="E70" s="32">
        <v>14510.53</v>
      </c>
      <c r="F70" s="44">
        <v>0</v>
      </c>
      <c r="G70" s="44">
        <v>0</v>
      </c>
      <c r="H70" s="44">
        <v>0</v>
      </c>
      <c r="I70" s="44">
        <v>0</v>
      </c>
      <c r="J70" s="32">
        <f t="shared" si="22"/>
        <v>14510.53</v>
      </c>
    </row>
    <row r="71" spans="1:10" ht="17.25" customHeight="1">
      <c r="A71" s="17" t="s">
        <v>47</v>
      </c>
      <c r="B71" s="44">
        <v>0</v>
      </c>
      <c r="C71" s="44">
        <v>0</v>
      </c>
      <c r="D71" s="44">
        <v>0</v>
      </c>
      <c r="E71" s="44">
        <v>0</v>
      </c>
      <c r="F71" s="45">
        <v>228571.72</v>
      </c>
      <c r="G71" s="44">
        <v>0</v>
      </c>
      <c r="H71" s="44">
        <v>0</v>
      </c>
      <c r="I71" s="44">
        <v>0</v>
      </c>
      <c r="J71" s="35">
        <f t="shared" si="22"/>
        <v>228571.72</v>
      </c>
    </row>
    <row r="72" spans="1:10" ht="17.25" customHeight="1">
      <c r="A72" s="17" t="s">
        <v>48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32">
        <v>126808.21</v>
      </c>
      <c r="H72" s="45">
        <v>130380.48</v>
      </c>
      <c r="I72" s="44">
        <v>0</v>
      </c>
      <c r="J72" s="32">
        <f t="shared" si="22"/>
        <v>257188.69</v>
      </c>
    </row>
    <row r="73" spans="1:10" ht="17.25" customHeight="1">
      <c r="A73" s="17" t="s">
        <v>49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5">
        <v>225060.94</v>
      </c>
      <c r="H73" s="44">
        <v>0</v>
      </c>
      <c r="I73" s="44">
        <v>0</v>
      </c>
      <c r="J73" s="35">
        <f t="shared" si="22"/>
        <v>225060.94</v>
      </c>
    </row>
    <row r="74" spans="1:10" ht="17.25" customHeight="1">
      <c r="A74" s="17" t="s">
        <v>50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32">
        <v>90498.89</v>
      </c>
      <c r="J74" s="32">
        <f t="shared" si="22"/>
        <v>90498.89</v>
      </c>
    </row>
    <row r="75" spans="1:10" ht="17.25" customHeight="1">
      <c r="A75" s="17" t="s">
        <v>51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5">
        <v>71285.38</v>
      </c>
      <c r="J75" s="35">
        <f t="shared" si="22"/>
        <v>71285.38</v>
      </c>
    </row>
    <row r="76" spans="1:10" ht="17.25" customHeight="1">
      <c r="A76" s="41" t="s">
        <v>65</v>
      </c>
      <c r="B76" s="39">
        <v>182451.39</v>
      </c>
      <c r="C76" s="39">
        <v>109986.94</v>
      </c>
      <c r="D76" s="39">
        <v>369235.35</v>
      </c>
      <c r="E76" s="39">
        <v>588888.64</v>
      </c>
      <c r="F76" s="39">
        <v>177649.23</v>
      </c>
      <c r="G76" s="39">
        <v>465749.85</v>
      </c>
      <c r="H76" s="39">
        <v>300332.48</v>
      </c>
      <c r="I76" s="39">
        <v>163260.06</v>
      </c>
      <c r="J76" s="39">
        <f>SUM(B76:I76)</f>
        <v>2357553.94</v>
      </c>
    </row>
    <row r="77" spans="1:10" ht="17.25" customHeight="1">
      <c r="A77" s="61"/>
      <c r="B77" s="62">
        <v>0</v>
      </c>
      <c r="C77" s="62">
        <v>0</v>
      </c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/>
    </row>
    <row r="78" spans="1:10" ht="15.75">
      <c r="A78" s="46"/>
      <c r="B78" s="47"/>
      <c r="C78" s="47"/>
      <c r="D78" s="47"/>
      <c r="E78" s="47"/>
      <c r="F78" s="47"/>
      <c r="G78" s="47"/>
      <c r="H78" s="47"/>
      <c r="I78" s="47"/>
      <c r="J78" s="48"/>
    </row>
    <row r="79" spans="1:10" ht="15.75">
      <c r="A79" s="2" t="s">
        <v>90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35"/>
    </row>
    <row r="80" spans="1:10" ht="15.75">
      <c r="A80" s="17" t="s">
        <v>73</v>
      </c>
      <c r="B80" s="55">
        <v>1.8067140171297265</v>
      </c>
      <c r="C80" s="55">
        <v>1.5881719439141597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74</v>
      </c>
      <c r="B81" s="55">
        <v>1.466317774347308</v>
      </c>
      <c r="C81" s="55">
        <v>1.4098168340106525</v>
      </c>
      <c r="D81" s="55"/>
      <c r="E81" s="55">
        <v>1.4970247900298022</v>
      </c>
      <c r="F81" s="55">
        <v>0</v>
      </c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75</v>
      </c>
      <c r="B82" s="55">
        <v>0</v>
      </c>
      <c r="C82" s="55">
        <v>0</v>
      </c>
      <c r="D82" s="24">
        <v>1.3984201146523303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2"/>
    </row>
    <row r="83" spans="1:10" ht="15.75">
      <c r="A83" s="17" t="s">
        <v>76</v>
      </c>
      <c r="B83" s="55">
        <v>0</v>
      </c>
      <c r="C83" s="55">
        <v>0</v>
      </c>
      <c r="D83" s="55">
        <v>1.5246201532912533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5"/>
    </row>
    <row r="84" spans="1:10" ht="15.75">
      <c r="A84" s="17" t="s">
        <v>77</v>
      </c>
      <c r="B84" s="55">
        <v>0</v>
      </c>
      <c r="C84" s="55">
        <v>0</v>
      </c>
      <c r="D84" s="55">
        <v>1.6891560718982903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32"/>
    </row>
    <row r="85" spans="1:10" ht="15.75">
      <c r="A85" s="17" t="s">
        <v>78</v>
      </c>
      <c r="B85" s="55">
        <v>0</v>
      </c>
      <c r="C85" s="55">
        <v>0</v>
      </c>
      <c r="D85" s="55">
        <v>1.6077862920391657</v>
      </c>
      <c r="E85" s="55">
        <v>0</v>
      </c>
      <c r="F85" s="55">
        <v>1.5347639356528244</v>
      </c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79</v>
      </c>
      <c r="B86" s="55">
        <v>0</v>
      </c>
      <c r="C86" s="55">
        <v>0</v>
      </c>
      <c r="D86" s="55">
        <v>0</v>
      </c>
      <c r="E86" s="55">
        <v>1.4467250881034908</v>
      </c>
      <c r="F86" s="55"/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80</v>
      </c>
      <c r="B87" s="55">
        <v>0</v>
      </c>
      <c r="C87" s="55">
        <v>0</v>
      </c>
      <c r="D87" s="55">
        <v>0</v>
      </c>
      <c r="E87" s="55">
        <v>1.4762330286147023</v>
      </c>
      <c r="F87" s="55">
        <v>0</v>
      </c>
      <c r="G87" s="55">
        <v>0</v>
      </c>
      <c r="H87" s="55">
        <v>0</v>
      </c>
      <c r="I87" s="55">
        <v>0</v>
      </c>
      <c r="J87" s="35"/>
    </row>
    <row r="88" spans="1:10" ht="15.75">
      <c r="A88" s="17" t="s">
        <v>81</v>
      </c>
      <c r="B88" s="55">
        <v>0</v>
      </c>
      <c r="C88" s="55">
        <v>0</v>
      </c>
      <c r="D88" s="55">
        <v>0</v>
      </c>
      <c r="E88" s="24">
        <v>1.4344544536117192</v>
      </c>
      <c r="F88" s="55">
        <v>0</v>
      </c>
      <c r="G88" s="55">
        <v>0</v>
      </c>
      <c r="H88" s="55">
        <v>0</v>
      </c>
      <c r="I88" s="55">
        <v>0</v>
      </c>
      <c r="J88" s="32"/>
    </row>
    <row r="89" spans="1:10" ht="15.75">
      <c r="A89" s="17" t="s">
        <v>82</v>
      </c>
      <c r="B89" s="55">
        <v>0</v>
      </c>
      <c r="C89" s="55">
        <v>0</v>
      </c>
      <c r="D89" s="55">
        <v>0</v>
      </c>
      <c r="E89" s="55">
        <v>0</v>
      </c>
      <c r="F89" s="55">
        <v>1.4375911161265527</v>
      </c>
      <c r="G89" s="55">
        <v>0</v>
      </c>
      <c r="H89" s="55">
        <v>0</v>
      </c>
      <c r="I89" s="55">
        <v>0</v>
      </c>
      <c r="J89" s="35"/>
    </row>
    <row r="90" spans="1:10" ht="15.75">
      <c r="A90" s="17" t="s">
        <v>83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24">
        <v>1.4641030156387214</v>
      </c>
      <c r="H90" s="55">
        <v>1.6464055935084514</v>
      </c>
      <c r="I90" s="55">
        <v>0</v>
      </c>
      <c r="J90" s="32"/>
    </row>
    <row r="91" spans="1:10" ht="15.75">
      <c r="A91" s="17" t="s">
        <v>84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1.9554844514601422</v>
      </c>
      <c r="H91" s="55">
        <v>0</v>
      </c>
      <c r="I91" s="55">
        <v>0</v>
      </c>
      <c r="J91" s="35"/>
    </row>
    <row r="92" spans="1:10" ht="15.75">
      <c r="A92" s="17" t="s">
        <v>85</v>
      </c>
      <c r="B92" s="55">
        <v>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24">
        <v>1.8372348775064005</v>
      </c>
      <c r="J92" s="32"/>
    </row>
    <row r="93" spans="1:10" ht="15.75">
      <c r="A93" s="41" t="s">
        <v>86</v>
      </c>
      <c r="B93" s="56">
        <v>0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56">
        <v>2.038703636758007</v>
      </c>
      <c r="J93" s="39"/>
    </row>
    <row r="94" ht="15.75">
      <c r="A94" s="49" t="s">
        <v>87</v>
      </c>
    </row>
    <row r="97" ht="14.25">
      <c r="B97" s="51"/>
    </row>
    <row r="98" ht="14.25">
      <c r="F98" s="52"/>
    </row>
    <row r="99" ht="14.25"/>
    <row r="100" spans="6:7" ht="14.25">
      <c r="F100" s="53"/>
      <c r="G100" s="54"/>
    </row>
  </sheetData>
  <sheetProtection/>
  <mergeCells count="6">
    <mergeCell ref="A77:J77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2014-07-18T13:52:33Z</dcterms:modified>
  <cp:category/>
  <cp:version/>
  <cp:contentType/>
  <cp:contentStatus/>
</cp:coreProperties>
</file>