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<sst xmlns="http://schemas.openxmlformats.org/spreadsheetml/2006/main" count="99" uniqueCount="99">
  <si>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</si>
  <si>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</si>
  <si>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</si>
  <si>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</si>
  <si>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</si>
  <si>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</si>
  <si>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</si>
  <si>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</si>
  <si>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</si>
  <si>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</si>
  <si>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</si>
  <si>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</si>
  <si>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</si>
  <si>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</si>
  <si>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</si>
  <si>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</si>
  <si>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</si>
  <si>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</si>
  <si>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</si>
  <si>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</si>
  <si>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</si>
  <si>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</si>
  <si>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</si>
  <si>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</si>
  <si>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</si>
  <si>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</si>
  <si>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</si>
  <si>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</si>
  <si>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</si>
  <si>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</si>
  <si>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</si>
  <si>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</si>
  <si>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</si>
  <si>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</si>
  <si>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</si>
  <si>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</si>
  <si>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</si>
  <si>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</si>
  <si>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</si>
  <si>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</si>
  <si>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</si>
  <si>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</si>
  <si>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</si>
  <si>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</si>
  <si>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</si>
  <si>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</si>
  <si>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</si>
  <si>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</si>
  <si>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</si>
  <si>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</si>
  <si>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</si>
  <si>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</si>
  <si>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</si>
  <si>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</si>
  <si>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</si>
  <si>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</si>
  <si>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</si>
  <si>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</si>
  <si>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</si>
  <si>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</si>
  <si>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</si>
  <si>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</si>
  <si>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</si>
  <si>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</si>
  <si>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</si>
  <si>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</si>
  <si>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</si>
  <si>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</si>
  <si>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</si>
  <si>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</si>
  <si>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</si>
  <si>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</si>
  <si>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</si>
  <si>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</si>
  <si>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</si>
  <si>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</si>
  <si>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</si>
  <si>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</si>
  <si>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</si>
  <si>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</si>
  <si>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</si>
  <si>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</si>
  <si>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</si>
  <si>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</si>
  <si>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</si>
  <si>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</si>
  <si>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</si>
  <si>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</si>
  <si>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</si>
  <si>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</si>
  <si>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</si>
  <si>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</si>
  <si>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</si>
  <si>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</si>
  <si>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</si>
  <si>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</si>
  <si>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</si>
  <si>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10/07/14 - VENCIMENTO 17/07/14</t>
  </si>
  <si>
    <t>7.2.6. Pagamento por Estimativa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</si>
</sst>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914400</xdr:colOff>
      <xdr:row>98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507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914400</xdr:colOff>
      <xdr:row>98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507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914400</xdr:colOff>
      <xdr:row>98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507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00"/>
  <sheetViews>
    <sheetView showGridLines="0" tabSelected="1" zoomScale="70" zoomScaleNormal="70" zoomScalePageLayoutView="0" workbookViewId="0" topLeftCell="A1">
      <pane xSplit="1" ySplit="6" topLeftCell="B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4" sqref="F34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465875</v>
      </c>
      <c r="C7" s="10">
        <f aca="true" t="shared" si="0" ref="C7:I7">C8+C20+C24</f>
        <v>338811</v>
      </c>
      <c r="D7" s="10">
        <f t="shared" si="0"/>
        <v>455708</v>
      </c>
      <c r="E7" s="10">
        <f t="shared" si="0"/>
        <v>616285</v>
      </c>
      <c r="F7" s="10">
        <f t="shared" si="0"/>
        <v>388095</v>
      </c>
      <c r="G7" s="10">
        <f t="shared" si="0"/>
        <v>640498</v>
      </c>
      <c r="H7" s="10">
        <f t="shared" si="0"/>
        <v>290530</v>
      </c>
      <c r="I7" s="10">
        <f t="shared" si="0"/>
        <v>244964</v>
      </c>
      <c r="J7" s="10">
        <f>+J8+J20+J24</f>
        <v>3440766</v>
      </c>
      <c r="L7" s="42"/>
    </row>
    <row r="8" spans="1:10" ht="15.75">
      <c r="A8" s="11" t="s">
        <v>96</v>
      </c>
      <c r="B8" s="12">
        <f>+B9+B12+B16</f>
        <v>259303</v>
      </c>
      <c r="C8" s="12">
        <f aca="true" t="shared" si="1" ref="C8:I8">+C9+C12+C16</f>
        <v>198205</v>
      </c>
      <c r="D8" s="12">
        <f t="shared" si="1"/>
        <v>289472</v>
      </c>
      <c r="E8" s="12">
        <f t="shared" si="1"/>
        <v>358952</v>
      </c>
      <c r="F8" s="12">
        <f t="shared" si="1"/>
        <v>219055</v>
      </c>
      <c r="G8" s="12">
        <f t="shared" si="1"/>
        <v>372874</v>
      </c>
      <c r="H8" s="12">
        <f t="shared" si="1"/>
        <v>158578</v>
      </c>
      <c r="I8" s="12">
        <f t="shared" si="1"/>
        <v>148334</v>
      </c>
      <c r="J8" s="12">
        <f>SUM(B8:I8)</f>
        <v>2004773</v>
      </c>
    </row>
    <row r="9" spans="1:10" ht="15.75">
      <c r="A9" s="13" t="s">
        <v>22</v>
      </c>
      <c r="B9" s="14">
        <v>33852</v>
      </c>
      <c r="C9" s="14">
        <v>30462</v>
      </c>
      <c r="D9" s="14">
        <v>30794</v>
      </c>
      <c r="E9" s="14">
        <v>38350</v>
      </c>
      <c r="F9" s="14">
        <v>32668</v>
      </c>
      <c r="G9" s="14">
        <v>40582</v>
      </c>
      <c r="H9" s="14">
        <v>16095</v>
      </c>
      <c r="I9" s="14">
        <v>22568</v>
      </c>
      <c r="J9" s="12">
        <f aca="true" t="shared" si="2" ref="J9:J19">SUM(B9:I9)</f>
        <v>245371</v>
      </c>
    </row>
    <row r="10" spans="1:10" ht="15.75">
      <c r="A10" s="15" t="s">
        <v>23</v>
      </c>
      <c r="B10" s="14">
        <f>+B9-B11</f>
        <v>33852</v>
      </c>
      <c r="C10" s="14">
        <f aca="true" t="shared" si="3" ref="C10:I10">+C9-C11</f>
        <v>30462</v>
      </c>
      <c r="D10" s="14">
        <f t="shared" si="3"/>
        <v>30794</v>
      </c>
      <c r="E10" s="14">
        <f t="shared" si="3"/>
        <v>38350</v>
      </c>
      <c r="F10" s="14">
        <f t="shared" si="3"/>
        <v>32668</v>
      </c>
      <c r="G10" s="14">
        <f t="shared" si="3"/>
        <v>40582</v>
      </c>
      <c r="H10" s="14">
        <f t="shared" si="3"/>
        <v>16095</v>
      </c>
      <c r="I10" s="14">
        <f t="shared" si="3"/>
        <v>22568</v>
      </c>
      <c r="J10" s="12">
        <f t="shared" si="2"/>
        <v>245371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221372</v>
      </c>
      <c r="C12" s="14">
        <f aca="true" t="shared" si="4" ref="C12:I12">C13+C14+C15</f>
        <v>164614</v>
      </c>
      <c r="D12" s="14">
        <f t="shared" si="4"/>
        <v>255095</v>
      </c>
      <c r="E12" s="14">
        <f t="shared" si="4"/>
        <v>315180</v>
      </c>
      <c r="F12" s="14">
        <f t="shared" si="4"/>
        <v>182933</v>
      </c>
      <c r="G12" s="14">
        <f t="shared" si="4"/>
        <v>327101</v>
      </c>
      <c r="H12" s="14">
        <f t="shared" si="4"/>
        <v>140209</v>
      </c>
      <c r="I12" s="14">
        <f t="shared" si="4"/>
        <v>124119</v>
      </c>
      <c r="J12" s="12">
        <f t="shared" si="2"/>
        <v>1730623</v>
      </c>
    </row>
    <row r="13" spans="1:10" ht="15.75">
      <c r="A13" s="15" t="s">
        <v>25</v>
      </c>
      <c r="B13" s="14">
        <v>97728</v>
      </c>
      <c r="C13" s="14">
        <v>76760</v>
      </c>
      <c r="D13" s="14">
        <v>115699</v>
      </c>
      <c r="E13" s="14">
        <v>145683</v>
      </c>
      <c r="F13" s="14">
        <v>87737</v>
      </c>
      <c r="G13" s="14">
        <v>152064</v>
      </c>
      <c r="H13" s="14">
        <v>64446</v>
      </c>
      <c r="I13" s="14">
        <v>56628</v>
      </c>
      <c r="J13" s="12">
        <f t="shared" si="2"/>
        <v>796745</v>
      </c>
    </row>
    <row r="14" spans="1:10" ht="15.75">
      <c r="A14" s="15" t="s">
        <v>26</v>
      </c>
      <c r="B14" s="14">
        <v>107148</v>
      </c>
      <c r="C14" s="14">
        <v>75326</v>
      </c>
      <c r="D14" s="14">
        <v>122404</v>
      </c>
      <c r="E14" s="14">
        <v>146587</v>
      </c>
      <c r="F14" s="14">
        <v>82694</v>
      </c>
      <c r="G14" s="14">
        <v>153430</v>
      </c>
      <c r="H14" s="14">
        <v>66269</v>
      </c>
      <c r="I14" s="14">
        <v>60462</v>
      </c>
      <c r="J14" s="12">
        <f t="shared" si="2"/>
        <v>814320</v>
      </c>
    </row>
    <row r="15" spans="1:10" ht="15.75">
      <c r="A15" s="15" t="s">
        <v>27</v>
      </c>
      <c r="B15" s="14">
        <v>16496</v>
      </c>
      <c r="C15" s="14">
        <v>12528</v>
      </c>
      <c r="D15" s="14">
        <v>16992</v>
      </c>
      <c r="E15" s="14">
        <v>22910</v>
      </c>
      <c r="F15" s="14">
        <v>12502</v>
      </c>
      <c r="G15" s="14">
        <v>21607</v>
      </c>
      <c r="H15" s="14">
        <v>9494</v>
      </c>
      <c r="I15" s="14">
        <v>7029</v>
      </c>
      <c r="J15" s="12">
        <f t="shared" si="2"/>
        <v>119558</v>
      </c>
    </row>
    <row r="16" spans="1:10" ht="15.75">
      <c r="A16" s="16" t="s">
        <v>95</v>
      </c>
      <c r="B16" s="14">
        <f>B17+B18+B19</f>
        <v>4079</v>
      </c>
      <c r="C16" s="14">
        <f aca="true" t="shared" si="5" ref="C16:I16">C17+C18+C19</f>
        <v>3129</v>
      </c>
      <c r="D16" s="14">
        <f t="shared" si="5"/>
        <v>3583</v>
      </c>
      <c r="E16" s="14">
        <f t="shared" si="5"/>
        <v>5422</v>
      </c>
      <c r="F16" s="14">
        <f t="shared" si="5"/>
        <v>3454</v>
      </c>
      <c r="G16" s="14">
        <f t="shared" si="5"/>
        <v>5191</v>
      </c>
      <c r="H16" s="14">
        <f t="shared" si="5"/>
        <v>2274</v>
      </c>
      <c r="I16" s="14">
        <f t="shared" si="5"/>
        <v>1647</v>
      </c>
      <c r="J16" s="12">
        <f t="shared" si="2"/>
        <v>28779</v>
      </c>
    </row>
    <row r="17" spans="1:10" ht="15.75">
      <c r="A17" s="15" t="s">
        <v>92</v>
      </c>
      <c r="B17" s="14">
        <v>2479</v>
      </c>
      <c r="C17" s="14">
        <v>1949</v>
      </c>
      <c r="D17" s="14">
        <v>2178</v>
      </c>
      <c r="E17" s="14">
        <v>3390</v>
      </c>
      <c r="F17" s="14">
        <v>2219</v>
      </c>
      <c r="G17" s="14">
        <v>3389</v>
      </c>
      <c r="H17" s="14">
        <v>1501</v>
      </c>
      <c r="I17" s="14">
        <v>1107</v>
      </c>
      <c r="J17" s="12">
        <f t="shared" si="2"/>
        <v>18212</v>
      </c>
    </row>
    <row r="18" spans="1:10" ht="15.75">
      <c r="A18" s="15" t="s">
        <v>93</v>
      </c>
      <c r="B18" s="14">
        <v>166</v>
      </c>
      <c r="C18" s="14">
        <v>153</v>
      </c>
      <c r="D18" s="14">
        <v>175</v>
      </c>
      <c r="E18" s="14">
        <v>289</v>
      </c>
      <c r="F18" s="14">
        <v>172</v>
      </c>
      <c r="G18" s="14">
        <v>252</v>
      </c>
      <c r="H18" s="14">
        <v>128</v>
      </c>
      <c r="I18" s="14">
        <v>97</v>
      </c>
      <c r="J18" s="12">
        <f t="shared" si="2"/>
        <v>1432</v>
      </c>
    </row>
    <row r="19" spans="1:10" ht="15.75">
      <c r="A19" s="15" t="s">
        <v>94</v>
      </c>
      <c r="B19" s="14">
        <v>1434</v>
      </c>
      <c r="C19" s="14">
        <v>1027</v>
      </c>
      <c r="D19" s="14">
        <v>1230</v>
      </c>
      <c r="E19" s="14">
        <v>1743</v>
      </c>
      <c r="F19" s="14">
        <v>1063</v>
      </c>
      <c r="G19" s="14">
        <v>1550</v>
      </c>
      <c r="H19" s="14">
        <v>645</v>
      </c>
      <c r="I19" s="14">
        <v>443</v>
      </c>
      <c r="J19" s="12">
        <f t="shared" si="2"/>
        <v>9135</v>
      </c>
    </row>
    <row r="20" spans="1:10" ht="15.75">
      <c r="A20" s="17" t="s">
        <v>28</v>
      </c>
      <c r="B20" s="18">
        <f>B21+B22+B23</f>
        <v>151599</v>
      </c>
      <c r="C20" s="18">
        <f aca="true" t="shared" si="6" ref="C20:I20">C21+C22+C23</f>
        <v>95074</v>
      </c>
      <c r="D20" s="18">
        <f t="shared" si="6"/>
        <v>106202</v>
      </c>
      <c r="E20" s="18">
        <f t="shared" si="6"/>
        <v>167672</v>
      </c>
      <c r="F20" s="18">
        <f t="shared" si="6"/>
        <v>117495</v>
      </c>
      <c r="G20" s="18">
        <f t="shared" si="6"/>
        <v>197032</v>
      </c>
      <c r="H20" s="18">
        <f t="shared" si="6"/>
        <v>104446</v>
      </c>
      <c r="I20" s="18">
        <f t="shared" si="6"/>
        <v>79611</v>
      </c>
      <c r="J20" s="12">
        <f aca="true" t="shared" si="7" ref="J20:J26">SUM(B20:I20)</f>
        <v>1019131</v>
      </c>
    </row>
    <row r="21" spans="1:10" ht="18.75" customHeight="1">
      <c r="A21" s="13" t="s">
        <v>29</v>
      </c>
      <c r="B21" s="14">
        <v>74447</v>
      </c>
      <c r="C21" s="14">
        <v>50630</v>
      </c>
      <c r="D21" s="14">
        <v>55999</v>
      </c>
      <c r="E21" s="14">
        <v>89076</v>
      </c>
      <c r="F21" s="14">
        <v>64401</v>
      </c>
      <c r="G21" s="14">
        <v>103345</v>
      </c>
      <c r="H21" s="14">
        <v>53647</v>
      </c>
      <c r="I21" s="14">
        <v>40612</v>
      </c>
      <c r="J21" s="12">
        <f t="shared" si="7"/>
        <v>532157</v>
      </c>
    </row>
    <row r="22" spans="1:10" ht="18.75" customHeight="1">
      <c r="A22" s="13" t="s">
        <v>30</v>
      </c>
      <c r="B22" s="14">
        <v>66470</v>
      </c>
      <c r="C22" s="14">
        <v>37574</v>
      </c>
      <c r="D22" s="14">
        <v>43180</v>
      </c>
      <c r="E22" s="14">
        <v>66800</v>
      </c>
      <c r="F22" s="14">
        <v>45758</v>
      </c>
      <c r="G22" s="14">
        <v>81308</v>
      </c>
      <c r="H22" s="14">
        <v>44490</v>
      </c>
      <c r="I22" s="14">
        <v>34717</v>
      </c>
      <c r="J22" s="12">
        <f t="shared" si="7"/>
        <v>420297</v>
      </c>
    </row>
    <row r="23" spans="1:10" ht="18.75" customHeight="1">
      <c r="A23" s="13" t="s">
        <v>31</v>
      </c>
      <c r="B23" s="14">
        <v>10682</v>
      </c>
      <c r="C23" s="14">
        <v>6870</v>
      </c>
      <c r="D23" s="14">
        <v>7023</v>
      </c>
      <c r="E23" s="14">
        <v>11796</v>
      </c>
      <c r="F23" s="14">
        <v>7336</v>
      </c>
      <c r="G23" s="14">
        <v>12379</v>
      </c>
      <c r="H23" s="14">
        <v>6309</v>
      </c>
      <c r="I23" s="14">
        <v>4282</v>
      </c>
      <c r="J23" s="12">
        <f t="shared" si="7"/>
        <v>66677</v>
      </c>
    </row>
    <row r="24" spans="1:10" ht="18.75" customHeight="1">
      <c r="A24" s="17" t="s">
        <v>32</v>
      </c>
      <c r="B24" s="14">
        <f>B25+B26</f>
        <v>54973</v>
      </c>
      <c r="C24" s="14">
        <f aca="true" t="shared" si="8" ref="C24:I24">C25+C26</f>
        <v>45532</v>
      </c>
      <c r="D24" s="14">
        <f t="shared" si="8"/>
        <v>60034</v>
      </c>
      <c r="E24" s="14">
        <f t="shared" si="8"/>
        <v>89661</v>
      </c>
      <c r="F24" s="14">
        <f t="shared" si="8"/>
        <v>51545</v>
      </c>
      <c r="G24" s="14">
        <f t="shared" si="8"/>
        <v>70592</v>
      </c>
      <c r="H24" s="14">
        <f t="shared" si="8"/>
        <v>27506</v>
      </c>
      <c r="I24" s="14">
        <f t="shared" si="8"/>
        <v>17019</v>
      </c>
      <c r="J24" s="12">
        <f t="shared" si="7"/>
        <v>416862</v>
      </c>
    </row>
    <row r="25" spans="1:10" ht="18.75" customHeight="1">
      <c r="A25" s="13" t="s">
        <v>33</v>
      </c>
      <c r="B25" s="14">
        <v>35183</v>
      </c>
      <c r="C25" s="14">
        <v>29140</v>
      </c>
      <c r="D25" s="14">
        <v>38422</v>
      </c>
      <c r="E25" s="14">
        <v>57383</v>
      </c>
      <c r="F25" s="14">
        <v>32989</v>
      </c>
      <c r="G25" s="14">
        <v>45179</v>
      </c>
      <c r="H25" s="14">
        <v>17604</v>
      </c>
      <c r="I25" s="14">
        <v>10892</v>
      </c>
      <c r="J25" s="12">
        <f t="shared" si="7"/>
        <v>266792</v>
      </c>
    </row>
    <row r="26" spans="1:10" ht="18.75" customHeight="1">
      <c r="A26" s="13" t="s">
        <v>34</v>
      </c>
      <c r="B26" s="14">
        <v>19790</v>
      </c>
      <c r="C26" s="14">
        <v>16392</v>
      </c>
      <c r="D26" s="14">
        <v>21612</v>
      </c>
      <c r="E26" s="14">
        <v>32278</v>
      </c>
      <c r="F26" s="14">
        <v>18556</v>
      </c>
      <c r="G26" s="14">
        <v>25413</v>
      </c>
      <c r="H26" s="14">
        <v>9902</v>
      </c>
      <c r="I26" s="14">
        <v>6127</v>
      </c>
      <c r="J26" s="12">
        <f t="shared" si="7"/>
        <v>150070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0.9491259217601288</v>
      </c>
      <c r="C32" s="23">
        <f aca="true" t="shared" si="9" ref="C32:I32">(((+C$8+C$20)*C$29)+(C$24*C$30))/C$7</f>
        <v>0.9353090135798423</v>
      </c>
      <c r="D32" s="23">
        <f t="shared" si="9"/>
        <v>0.9616511068491227</v>
      </c>
      <c r="E32" s="23">
        <f t="shared" si="9"/>
        <v>0.9473362413493757</v>
      </c>
      <c r="F32" s="23">
        <f t="shared" si="9"/>
        <v>0.9554802715829886</v>
      </c>
      <c r="G32" s="23">
        <f t="shared" si="9"/>
        <v>0.9607196450262139</v>
      </c>
      <c r="H32" s="23">
        <f t="shared" si="9"/>
        <v>0.9048524049151552</v>
      </c>
      <c r="I32" s="23">
        <f t="shared" si="9"/>
        <v>0.9771621801570843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1.4848125920015454</v>
      </c>
      <c r="C35" s="26">
        <f aca="true" t="shared" si="10" ref="C35:I35">C32*C34</f>
        <v>1.4386923246885135</v>
      </c>
      <c r="D35" s="26">
        <f t="shared" si="10"/>
        <v>1.4944058200435366</v>
      </c>
      <c r="E35" s="26">
        <f t="shared" si="10"/>
        <v>1.4714026500638502</v>
      </c>
      <c r="F35" s="26">
        <f t="shared" si="10"/>
        <v>1.4443039785248457</v>
      </c>
      <c r="G35" s="26">
        <f t="shared" si="10"/>
        <v>1.5221642055795332</v>
      </c>
      <c r="H35" s="26">
        <f t="shared" si="10"/>
        <v>1.6428500263639558</v>
      </c>
      <c r="I35" s="26">
        <f t="shared" si="10"/>
        <v>1.8766399669916805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6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691737.07</v>
      </c>
      <c r="C41" s="29">
        <f aca="true" t="shared" si="13" ref="C41:I41">+C42+C43</f>
        <v>487444.79</v>
      </c>
      <c r="D41" s="29">
        <f t="shared" si="13"/>
        <v>681012.69</v>
      </c>
      <c r="E41" s="29">
        <f t="shared" si="13"/>
        <v>906803.38</v>
      </c>
      <c r="F41" s="29">
        <f t="shared" si="13"/>
        <v>560527.15</v>
      </c>
      <c r="G41" s="29">
        <f t="shared" si="13"/>
        <v>974943.13</v>
      </c>
      <c r="H41" s="29">
        <f t="shared" si="13"/>
        <v>477297.22</v>
      </c>
      <c r="I41" s="29">
        <f t="shared" si="13"/>
        <v>459709.23</v>
      </c>
      <c r="J41" s="29">
        <f t="shared" si="12"/>
        <v>5239474.66</v>
      </c>
      <c r="L41" s="43"/>
      <c r="M41" s="43"/>
    </row>
    <row r="42" spans="1:10" ht="15.75">
      <c r="A42" s="17" t="s">
        <v>72</v>
      </c>
      <c r="B42" s="30">
        <f>ROUND(+B7*B35,2)</f>
        <v>691737.07</v>
      </c>
      <c r="C42" s="30">
        <f aca="true" t="shared" si="14" ref="C42:I42">ROUND(+C7*C35,2)</f>
        <v>487444.79</v>
      </c>
      <c r="D42" s="30">
        <f t="shared" si="14"/>
        <v>681012.69</v>
      </c>
      <c r="E42" s="30">
        <f t="shared" si="14"/>
        <v>906803.38</v>
      </c>
      <c r="F42" s="30">
        <f t="shared" si="14"/>
        <v>560527.15</v>
      </c>
      <c r="G42" s="30">
        <f t="shared" si="14"/>
        <v>974943.13</v>
      </c>
      <c r="H42" s="30">
        <f t="shared" si="14"/>
        <v>477297.22</v>
      </c>
      <c r="I42" s="30">
        <f t="shared" si="14"/>
        <v>459709.23</v>
      </c>
      <c r="J42" s="30">
        <f>SUM(B42:I42)</f>
        <v>5239474.66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>+B46+B49+B56</f>
        <v>-101556</v>
      </c>
      <c r="C45" s="31">
        <f>+C46+C49+C56</f>
        <v>-91386</v>
      </c>
      <c r="D45" s="31">
        <f>+D46+D49+D56</f>
        <v>-19382</v>
      </c>
      <c r="E45" s="31">
        <f>+E46+E49+E56</f>
        <v>-99050</v>
      </c>
      <c r="F45" s="31">
        <f aca="true" t="shared" si="16" ref="B45:J45">+F46+F49+F56</f>
        <v>-98004</v>
      </c>
      <c r="G45" s="31">
        <f t="shared" si="16"/>
        <v>-121746</v>
      </c>
      <c r="H45" s="31">
        <f t="shared" si="16"/>
        <v>-48285</v>
      </c>
      <c r="I45" s="31">
        <f t="shared" si="16"/>
        <v>-67704</v>
      </c>
      <c r="J45" s="31">
        <f t="shared" si="16"/>
        <v>-647113</v>
      </c>
      <c r="L45" s="43"/>
    </row>
    <row r="46" spans="1:12" ht="15.75">
      <c r="A46" s="17" t="s">
        <v>42</v>
      </c>
      <c r="B46" s="32">
        <f>B47+B48</f>
        <v>-101556</v>
      </c>
      <c r="C46" s="32">
        <f aca="true" t="shared" si="17" ref="C46:I46">C47+C48</f>
        <v>-91386</v>
      </c>
      <c r="D46" s="32">
        <f t="shared" si="17"/>
        <v>-92382</v>
      </c>
      <c r="E46" s="32">
        <f t="shared" si="17"/>
        <v>-115050</v>
      </c>
      <c r="F46" s="32">
        <f t="shared" si="17"/>
        <v>-98004</v>
      </c>
      <c r="G46" s="32">
        <f t="shared" si="17"/>
        <v>-121746</v>
      </c>
      <c r="H46" s="32">
        <f t="shared" si="17"/>
        <v>-48285</v>
      </c>
      <c r="I46" s="32">
        <f t="shared" si="17"/>
        <v>-67704</v>
      </c>
      <c r="J46" s="31">
        <f t="shared" si="12"/>
        <v>-736113</v>
      </c>
      <c r="L46" s="43"/>
    </row>
    <row r="47" spans="1:12" ht="15.75">
      <c r="A47" s="13" t="s">
        <v>67</v>
      </c>
      <c r="B47" s="20">
        <f aca="true" t="shared" si="18" ref="B47:I47">ROUND(-B9*$D$3,2)</f>
        <v>-101556</v>
      </c>
      <c r="C47" s="20">
        <f t="shared" si="18"/>
        <v>-91386</v>
      </c>
      <c r="D47" s="20">
        <f t="shared" si="18"/>
        <v>-92382</v>
      </c>
      <c r="E47" s="20">
        <f t="shared" si="18"/>
        <v>-115050</v>
      </c>
      <c r="F47" s="20">
        <f t="shared" si="18"/>
        <v>-98004</v>
      </c>
      <c r="G47" s="20">
        <f t="shared" si="18"/>
        <v>-121746</v>
      </c>
      <c r="H47" s="20">
        <f t="shared" si="18"/>
        <v>-48285</v>
      </c>
      <c r="I47" s="20">
        <f t="shared" si="18"/>
        <v>-67704</v>
      </c>
      <c r="J47" s="57">
        <f t="shared" si="12"/>
        <v>-736113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>SUM(B50:B55)</f>
        <v>0</v>
      </c>
      <c r="C49" s="32">
        <f aca="true" t="shared" si="20" ref="C49:I49">SUM(C50:C55)</f>
        <v>0</v>
      </c>
      <c r="D49" s="32">
        <f>SUM(D50:D55)</f>
        <v>73000</v>
      </c>
      <c r="E49" s="32">
        <f>SUM(E50:E55)</f>
        <v>16000</v>
      </c>
      <c r="F49" s="32">
        <f t="shared" si="20"/>
        <v>0</v>
      </c>
      <c r="G49" s="32">
        <f t="shared" si="20"/>
        <v>0</v>
      </c>
      <c r="H49" s="32">
        <f t="shared" si="20"/>
        <v>0</v>
      </c>
      <c r="I49" s="32">
        <f t="shared" si="20"/>
        <v>0</v>
      </c>
      <c r="J49" s="57">
        <f>SUM(B49:I49)</f>
        <v>89000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0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3" t="s">
        <v>98</v>
      </c>
      <c r="B55" s="27">
        <v>0</v>
      </c>
      <c r="C55" s="27">
        <v>0</v>
      </c>
      <c r="D55" s="27">
        <v>73000</v>
      </c>
      <c r="E55" s="27">
        <v>16000</v>
      </c>
      <c r="F55" s="27">
        <v>0</v>
      </c>
      <c r="G55" s="27">
        <v>0</v>
      </c>
      <c r="H55" s="27">
        <v>0</v>
      </c>
      <c r="I55" s="27">
        <v>0</v>
      </c>
      <c r="J55" s="27">
        <f>SUM(B55:I55)</f>
        <v>89000</v>
      </c>
    </row>
    <row r="56" spans="1:10" ht="15.75">
      <c r="A56" s="17" t="s">
        <v>68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27">
        <f t="shared" si="12"/>
        <v>0</v>
      </c>
    </row>
    <row r="57" spans="1:10" ht="15.75">
      <c r="A57" s="38"/>
      <c r="B57" s="19"/>
      <c r="C57" s="19"/>
      <c r="D57" s="19"/>
      <c r="E57" s="19"/>
      <c r="F57" s="19"/>
      <c r="G57" s="19"/>
      <c r="H57" s="19"/>
      <c r="I57" s="19"/>
      <c r="J57" s="20"/>
    </row>
    <row r="58" spans="1:12" ht="15.75">
      <c r="A58" s="2" t="s">
        <v>44</v>
      </c>
      <c r="B58" s="35">
        <f>+B41+B45</f>
        <v>590181.07</v>
      </c>
      <c r="C58" s="35">
        <f>+C41+C45</f>
        <v>396058.79</v>
      </c>
      <c r="D58" s="35">
        <f>+D41+D45</f>
        <v>661630.69</v>
      </c>
      <c r="E58" s="35">
        <f>+E41+E45</f>
        <v>807753.38</v>
      </c>
      <c r="F58" s="35">
        <f>+F41+F45</f>
        <v>462523.15</v>
      </c>
      <c r="G58" s="35">
        <f>+G41+G45</f>
        <v>853197.13</v>
      </c>
      <c r="H58" s="35">
        <f>+H41+H45</f>
        <v>429012.22</v>
      </c>
      <c r="I58" s="35">
        <f>+I41+I45</f>
        <v>392005.23</v>
      </c>
      <c r="J58" s="35">
        <f>SUM(B58:I58)</f>
        <v>4592361.66</v>
      </c>
      <c r="L58" s="43"/>
    </row>
    <row r="59" spans="1:12" ht="15.75">
      <c r="A59" s="41"/>
      <c r="B59" s="59"/>
      <c r="C59" s="59"/>
      <c r="D59" s="59"/>
      <c r="E59" s="59"/>
      <c r="F59" s="59"/>
      <c r="G59" s="59"/>
      <c r="H59" s="59"/>
      <c r="I59" s="59"/>
      <c r="J59" s="60"/>
      <c r="L59" s="40"/>
    </row>
    <row r="60" spans="1:10" ht="14.25">
      <c r="A60" s="34"/>
      <c r="B60" s="36"/>
      <c r="C60" s="36"/>
      <c r="D60" s="36"/>
      <c r="E60" s="36"/>
      <c r="F60" s="36"/>
      <c r="G60" s="36"/>
      <c r="H60" s="36"/>
      <c r="I60" s="36"/>
      <c r="J60" s="37"/>
    </row>
    <row r="61" spans="1:12" ht="17.25" customHeight="1">
      <c r="A61" s="2" t="s">
        <v>45</v>
      </c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SUM(J62:J76)</f>
        <v>4592361.65</v>
      </c>
      <c r="L61" s="43"/>
    </row>
    <row r="62" spans="1:10" ht="17.25" customHeight="1">
      <c r="A62" s="17" t="s">
        <v>46</v>
      </c>
      <c r="B62" s="45">
        <v>100606.15</v>
      </c>
      <c r="C62" s="45">
        <v>88958.62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35">
        <f>SUM(B62:I62)</f>
        <v>189564.77</v>
      </c>
    </row>
    <row r="63" spans="1:10" ht="17.25" customHeight="1">
      <c r="A63" s="17" t="s">
        <v>52</v>
      </c>
      <c r="B63" s="45">
        <v>307123.5</v>
      </c>
      <c r="C63" s="45">
        <v>197113.23</v>
      </c>
      <c r="D63" s="44">
        <v>0</v>
      </c>
      <c r="E63" s="45">
        <v>21099.79</v>
      </c>
      <c r="F63" s="44">
        <v>0</v>
      </c>
      <c r="G63" s="44">
        <v>0</v>
      </c>
      <c r="H63" s="44">
        <v>0</v>
      </c>
      <c r="I63" s="44">
        <v>0</v>
      </c>
      <c r="J63" s="35">
        <f aca="true" t="shared" si="21" ref="J63:J75">SUM(B63:I63)</f>
        <v>525336.52</v>
      </c>
    </row>
    <row r="64" spans="1:10" ht="17.25" customHeight="1">
      <c r="A64" s="17" t="s">
        <v>53</v>
      </c>
      <c r="B64" s="44">
        <v>0</v>
      </c>
      <c r="C64" s="44">
        <v>0</v>
      </c>
      <c r="D64" s="32">
        <v>88875.57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2">
        <f t="shared" si="21"/>
        <v>88875.57</v>
      </c>
    </row>
    <row r="65" spans="1:10" ht="17.25" customHeight="1">
      <c r="A65" s="17" t="s">
        <v>54</v>
      </c>
      <c r="B65" s="44">
        <v>0</v>
      </c>
      <c r="C65" s="44">
        <v>0</v>
      </c>
      <c r="D65" s="45">
        <v>127332.66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5">
        <f t="shared" si="21"/>
        <v>127332.66</v>
      </c>
    </row>
    <row r="66" spans="1:10" ht="17.25" customHeight="1">
      <c r="A66" s="17" t="s">
        <v>55</v>
      </c>
      <c r="B66" s="44">
        <v>0</v>
      </c>
      <c r="C66" s="44">
        <v>0</v>
      </c>
      <c r="D66" s="45">
        <v>36694.58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32">
        <f t="shared" si="21"/>
        <v>36694.58</v>
      </c>
    </row>
    <row r="67" spans="1:10" ht="17.25" customHeight="1">
      <c r="A67" s="17" t="s">
        <v>56</v>
      </c>
      <c r="B67" s="44">
        <v>0</v>
      </c>
      <c r="C67" s="44">
        <v>0</v>
      </c>
      <c r="D67" s="45">
        <v>39492.53</v>
      </c>
      <c r="E67" s="44">
        <v>0</v>
      </c>
      <c r="F67" s="45">
        <v>71506.32</v>
      </c>
      <c r="G67" s="44">
        <v>0</v>
      </c>
      <c r="H67" s="44">
        <v>0</v>
      </c>
      <c r="I67" s="44">
        <v>0</v>
      </c>
      <c r="J67" s="35">
        <f t="shared" si="21"/>
        <v>110998.85</v>
      </c>
    </row>
    <row r="68" spans="1:10" ht="17.25" customHeight="1">
      <c r="A68" s="17" t="s">
        <v>57</v>
      </c>
      <c r="B68" s="44">
        <v>0</v>
      </c>
      <c r="C68" s="44">
        <v>0</v>
      </c>
      <c r="D68" s="44">
        <v>0</v>
      </c>
      <c r="E68" s="45">
        <v>108883.56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1"/>
        <v>108883.56</v>
      </c>
    </row>
    <row r="69" spans="1:10" ht="17.25" customHeight="1">
      <c r="A69" s="17" t="s">
        <v>58</v>
      </c>
      <c r="B69" s="44">
        <v>0</v>
      </c>
      <c r="C69" s="44">
        <v>0</v>
      </c>
      <c r="D69" s="44">
        <v>0</v>
      </c>
      <c r="E69" s="45">
        <v>75219.48</v>
      </c>
      <c r="F69" s="44">
        <v>0</v>
      </c>
      <c r="G69" s="44">
        <v>0</v>
      </c>
      <c r="H69" s="44">
        <v>0</v>
      </c>
      <c r="I69" s="44">
        <v>0</v>
      </c>
      <c r="J69" s="35">
        <f t="shared" si="21"/>
        <v>75219.48</v>
      </c>
    </row>
    <row r="70" spans="1:10" ht="17.25" customHeight="1">
      <c r="A70" s="17" t="s">
        <v>59</v>
      </c>
      <c r="B70" s="44">
        <v>0</v>
      </c>
      <c r="C70" s="44">
        <v>0</v>
      </c>
      <c r="D70" s="44">
        <v>0</v>
      </c>
      <c r="E70" s="32">
        <v>13661.9</v>
      </c>
      <c r="F70" s="44">
        <v>0</v>
      </c>
      <c r="G70" s="44">
        <v>0</v>
      </c>
      <c r="H70" s="44">
        <v>0</v>
      </c>
      <c r="I70" s="44">
        <v>0</v>
      </c>
      <c r="J70" s="32">
        <f t="shared" si="21"/>
        <v>13661.9</v>
      </c>
    </row>
    <row r="71" spans="1:10" ht="17.25" customHeight="1">
      <c r="A71" s="17" t="s">
        <v>47</v>
      </c>
      <c r="B71" s="44">
        <v>0</v>
      </c>
      <c r="C71" s="44">
        <v>0</v>
      </c>
      <c r="D71" s="44">
        <v>0</v>
      </c>
      <c r="E71" s="44">
        <v>0</v>
      </c>
      <c r="F71" s="45">
        <v>213367.62</v>
      </c>
      <c r="G71" s="44">
        <v>0</v>
      </c>
      <c r="H71" s="44">
        <v>0</v>
      </c>
      <c r="I71" s="44">
        <v>0</v>
      </c>
      <c r="J71" s="35">
        <f t="shared" si="21"/>
        <v>213367.62</v>
      </c>
    </row>
    <row r="72" spans="1:10" ht="17.25" customHeight="1">
      <c r="A72" s="17" t="s">
        <v>48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32">
        <v>142923.4</v>
      </c>
      <c r="H72" s="45">
        <v>128679.75</v>
      </c>
      <c r="I72" s="44">
        <v>0</v>
      </c>
      <c r="J72" s="32">
        <f t="shared" si="21"/>
        <v>271603.15</v>
      </c>
    </row>
    <row r="73" spans="1:10" ht="17.25" customHeight="1">
      <c r="A73" s="17" t="s">
        <v>49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5">
        <v>244523.9</v>
      </c>
      <c r="H73" s="44">
        <v>0</v>
      </c>
      <c r="I73" s="44">
        <v>0</v>
      </c>
      <c r="J73" s="35">
        <f t="shared" si="21"/>
        <v>244523.9</v>
      </c>
    </row>
    <row r="74" spans="1:10" ht="17.25" customHeight="1">
      <c r="A74" s="17" t="s">
        <v>50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32">
        <v>101726.48</v>
      </c>
      <c r="J74" s="32">
        <f t="shared" si="21"/>
        <v>101726.48</v>
      </c>
    </row>
    <row r="75" spans="1:10" ht="17.25" customHeight="1">
      <c r="A75" s="17" t="s">
        <v>51</v>
      </c>
      <c r="B75" s="44">
        <v>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127018.7</v>
      </c>
      <c r="J75" s="35">
        <f t="shared" si="21"/>
        <v>127018.7</v>
      </c>
    </row>
    <row r="76" spans="1:10" ht="17.25" customHeight="1">
      <c r="A76" s="41" t="s">
        <v>65</v>
      </c>
      <c r="B76" s="39">
        <v>182451.41</v>
      </c>
      <c r="C76" s="39">
        <v>109986.93</v>
      </c>
      <c r="D76" s="39">
        <v>369235.36</v>
      </c>
      <c r="E76" s="39">
        <v>588888.65</v>
      </c>
      <c r="F76" s="39">
        <v>177649.21</v>
      </c>
      <c r="G76" s="39">
        <v>465749.83</v>
      </c>
      <c r="H76" s="39">
        <v>300332.47</v>
      </c>
      <c r="I76" s="39">
        <v>163260.05</v>
      </c>
      <c r="J76" s="39">
        <f>SUM(B76:I76)</f>
        <v>2357553.91</v>
      </c>
    </row>
    <row r="77" spans="1:10" ht="17.25" customHeight="1">
      <c r="A77" s="61"/>
      <c r="B77" s="62">
        <v>0</v>
      </c>
      <c r="C77" s="62">
        <v>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/>
    </row>
    <row r="78" spans="1:10" ht="15.75">
      <c r="A78" s="46"/>
      <c r="B78" s="47"/>
      <c r="C78" s="47"/>
      <c r="D78" s="47"/>
      <c r="E78" s="47"/>
      <c r="F78" s="47"/>
      <c r="G78" s="47"/>
      <c r="H78" s="47"/>
      <c r="I78" s="47"/>
      <c r="J78" s="48"/>
    </row>
    <row r="79" spans="1:10" ht="15.75">
      <c r="A79" s="2" t="s">
        <v>90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5"/>
    </row>
    <row r="80" spans="1:10" ht="15.75">
      <c r="A80" s="17" t="s">
        <v>73</v>
      </c>
      <c r="B80" s="55">
        <v>1.5767786685989436</v>
      </c>
      <c r="C80" s="55">
        <v>1.51876</v>
      </c>
      <c r="D80" s="55">
        <v>0</v>
      </c>
      <c r="E80" s="55">
        <v>0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74</v>
      </c>
      <c r="B81" s="55">
        <v>1.464121653068147</v>
      </c>
      <c r="C81" s="55">
        <v>1.4095106539782774</v>
      </c>
      <c r="D81" s="55"/>
      <c r="E81" s="55">
        <v>1.503346566112855</v>
      </c>
      <c r="F81" s="55">
        <v>0</v>
      </c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75</v>
      </c>
      <c r="B82" s="55">
        <v>0</v>
      </c>
      <c r="C82" s="55">
        <v>0</v>
      </c>
      <c r="D82" s="24">
        <v>1.39683353731435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2"/>
    </row>
    <row r="83" spans="1:10" ht="15.75">
      <c r="A83" s="17" t="s">
        <v>76</v>
      </c>
      <c r="B83" s="55">
        <v>0</v>
      </c>
      <c r="C83" s="55">
        <v>0</v>
      </c>
      <c r="D83" s="55">
        <v>1.4646742740399672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5"/>
    </row>
    <row r="84" spans="1:10" ht="15.75">
      <c r="A84" s="17" t="s">
        <v>77</v>
      </c>
      <c r="B84" s="55">
        <v>0</v>
      </c>
      <c r="C84" s="55">
        <v>0</v>
      </c>
      <c r="D84" s="55">
        <v>3.268745949449125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32"/>
    </row>
    <row r="85" spans="1:10" ht="15.75">
      <c r="A85" s="17" t="s">
        <v>78</v>
      </c>
      <c r="B85" s="55">
        <v>0</v>
      </c>
      <c r="C85" s="55">
        <v>0</v>
      </c>
      <c r="D85" s="55">
        <v>1.617278511859634</v>
      </c>
      <c r="E85" s="55">
        <v>0</v>
      </c>
      <c r="F85" s="55">
        <v>1.4835627780849328</v>
      </c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79</v>
      </c>
      <c r="B86" s="55">
        <v>0</v>
      </c>
      <c r="C86" s="55">
        <v>0</v>
      </c>
      <c r="D86" s="55">
        <v>0</v>
      </c>
      <c r="E86" s="55">
        <v>1.4487639728788713</v>
      </c>
      <c r="F86" s="55"/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80</v>
      </c>
      <c r="B87" s="55">
        <v>0</v>
      </c>
      <c r="C87" s="55">
        <v>0</v>
      </c>
      <c r="D87" s="55">
        <v>0</v>
      </c>
      <c r="E87" s="55">
        <v>1.44701796829717</v>
      </c>
      <c r="F87" s="55">
        <v>0</v>
      </c>
      <c r="G87" s="55">
        <v>0</v>
      </c>
      <c r="H87" s="55">
        <v>0</v>
      </c>
      <c r="I87" s="55">
        <v>0</v>
      </c>
      <c r="J87" s="35"/>
    </row>
    <row r="88" spans="1:10" ht="15.75">
      <c r="A88" s="17" t="s">
        <v>81</v>
      </c>
      <c r="B88" s="55">
        <v>0</v>
      </c>
      <c r="C88" s="55">
        <v>0</v>
      </c>
      <c r="D88" s="55">
        <v>0</v>
      </c>
      <c r="E88" s="24">
        <v>1.434361452841242</v>
      </c>
      <c r="F88" s="55">
        <v>0</v>
      </c>
      <c r="G88" s="55">
        <v>0</v>
      </c>
      <c r="H88" s="55">
        <v>0</v>
      </c>
      <c r="I88" s="55">
        <v>0</v>
      </c>
      <c r="J88" s="32"/>
    </row>
    <row r="89" spans="1:10" ht="15.75">
      <c r="A89" s="17" t="s">
        <v>82</v>
      </c>
      <c r="B89" s="55">
        <v>0</v>
      </c>
      <c r="C89" s="55">
        <v>0</v>
      </c>
      <c r="D89" s="55">
        <v>0</v>
      </c>
      <c r="E89" s="55">
        <v>0</v>
      </c>
      <c r="F89" s="55">
        <v>1.4347491582006158</v>
      </c>
      <c r="G89" s="55">
        <v>0</v>
      </c>
      <c r="H89" s="55">
        <v>0</v>
      </c>
      <c r="I89" s="55">
        <v>0</v>
      </c>
      <c r="J89" s="35"/>
    </row>
    <row r="90" spans="1:10" ht="15.75">
      <c r="A90" s="17" t="s">
        <v>83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24">
        <v>1.464052016973315</v>
      </c>
      <c r="H90" s="55">
        <v>1.6428500326988609</v>
      </c>
      <c r="I90" s="55">
        <v>0</v>
      </c>
      <c r="J90" s="32"/>
    </row>
    <row r="91" spans="1:10" ht="15.75">
      <c r="A91" s="17" t="s">
        <v>84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1.596347273463991</v>
      </c>
      <c r="H91" s="55">
        <v>0</v>
      </c>
      <c r="I91" s="55">
        <v>0</v>
      </c>
      <c r="J91" s="35"/>
    </row>
    <row r="92" spans="1:10" ht="15.75">
      <c r="A92" s="17" t="s">
        <v>85</v>
      </c>
      <c r="B92" s="55">
        <v>0</v>
      </c>
      <c r="C92" s="55">
        <v>0</v>
      </c>
      <c r="D92" s="55">
        <v>0</v>
      </c>
      <c r="E92" s="55">
        <v>0</v>
      </c>
      <c r="F92" s="55">
        <v>0</v>
      </c>
      <c r="G92" s="55">
        <v>0</v>
      </c>
      <c r="H92" s="55">
        <v>0</v>
      </c>
      <c r="I92" s="24">
        <v>1.8353059747324092</v>
      </c>
      <c r="J92" s="32"/>
    </row>
    <row r="93" spans="1:10" ht="15.75">
      <c r="A93" s="41" t="s">
        <v>86</v>
      </c>
      <c r="B93" s="56">
        <v>0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1.9011489790609963</v>
      </c>
      <c r="J93" s="39"/>
    </row>
    <row r="94" ht="15.75">
      <c r="A94" s="49" t="s">
        <v>87</v>
      </c>
    </row>
    <row r="97" ht="14.25">
      <c r="B97" s="51"/>
    </row>
    <row r="98" ht="14.25">
      <c r="F98" s="52"/>
    </row>
    <row r="99" ht="14.25"/>
    <row r="100" spans="6:7" ht="14.25">
      <c r="F100" s="53"/>
      <c r="G100" s="54"/>
    </row>
  </sheetData>
  <sheetProtection/>
  <mergeCells count="6">
    <mergeCell ref="A77:J77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2014-07-17T13:13:33Z</dcterms:modified>
  <cp:category/>
  <cp:version/>
  <cp:contentType/>
  <cp:contentStatus/>
</cp:coreProperties>
</file>