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4"/>
  <c r="K66"/>
  <c r="B68"/>
  <c r="C68"/>
  <c r="D68"/>
  <c r="E68"/>
  <c r="F68"/>
  <c r="G68"/>
  <c r="H68"/>
  <c r="I68"/>
  <c r="J68"/>
  <c r="K68" s="1"/>
  <c r="K69"/>
  <c r="K70"/>
  <c r="K71"/>
  <c r="K92"/>
  <c r="K94"/>
  <c r="K95"/>
  <c r="K96"/>
  <c r="B99"/>
  <c r="C99"/>
  <c r="D99"/>
  <c r="E99"/>
  <c r="F99"/>
  <c r="G99"/>
  <c r="H99"/>
  <c r="I99"/>
  <c r="J99"/>
  <c r="K99" s="1"/>
  <c r="K100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<sst xmlns="http://schemas.openxmlformats.org/spreadsheetml/2006/main" count="127" uniqueCount="127">
  <si>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</si>
  <si>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</si>
  <si>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</si>
  <si>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</si>
  <si>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</si>
  <si>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</si>
  <si>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</si>
  <si>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</si>
  <si>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</si>
  <si>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</si>
  <si>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</si>
  <si>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</si>
  <si>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</si>
  <si>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</si>
  <si>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</si>
  <si>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</si>
  <si>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</si>
  <si>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</si>
  <si>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</si>
  <si>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</si>
  <si>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</si>
  <si>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</si>
  <si>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</si>
  <si>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</si>
  <si>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</si>
  <si>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</si>
  <si>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</si>
  <si>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</si>
  <si>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</si>
  <si>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</si>
  <si>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</si>
  <si>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</si>
  <si>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</si>
  <si>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</si>
  <si>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</si>
  <si>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</si>
  <si>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</si>
  <si>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</si>
  <si>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</si>
  <si>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</si>
  <si>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</si>
  <si>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</si>
  <si>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</si>
  <si>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</si>
  <si>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</si>
  <si>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</si>
  <si>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</si>
  <si>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</si>
  <si>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</si>
  <si>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</si>
  <si>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</si>
  <si>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</si>
  <si>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</si>
  <si>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</si>
  <si>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</si>
  <si>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</si>
  <si>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</si>
  <si>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</si>
  <si>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</si>
  <si>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</si>
  <si>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</si>
  <si>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</si>
  <si>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</si>
  <si>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</si>
  <si>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</si>
  <si>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</si>
  <si>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</si>
  <si>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</si>
  <si>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</si>
  <si>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</si>
  <si>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</si>
  <si>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</si>
  <si>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</si>
  <si>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</si>
  <si>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</si>
  <si>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</si>
  <si>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</si>
  <si>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</si>
  <si>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</si>
  <si>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</si>
  <si>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</si>
  <si>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</si>
  <si>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</si>
  <si>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</si>
  <si>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</si>
  <si>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</si>
  <si>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</si>
  <si>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</si>
  <si>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</si>
  <si>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</si>
  <si>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</si>
  <si>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</si>
  <si>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</si>
  <si>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</si>
  <si>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</si>
  <si>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</si>
  <si>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</si>
  <si>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</si>
  <si>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</si>
  <si>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</si>
  <si>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</si>
  <si>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</si>
  <si>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</si>
  <si>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</si>
  <si>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</si>
  <si>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</si>
  <si>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</si>
  <si>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</si>
  <si>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</si>
  <si>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</si>
  <si>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</si>
  <si>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</si>
  <si>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</si>
  <si>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</si>
  <si>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</si>
  <si>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</si>
  <si>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</si>
  <si>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</si>
  <si>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</si>
  <si>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</si>
  <si>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</si>
  <si>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</si>
  <si>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</si>
  <si>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</si>
  <si>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</si>
  <si>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</si>
  <si>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06/07/14 - VENCIMENTO 14/07/14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</si>
</sst>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190256</v>
      </c>
      <c r="C7" s="9">
        <f t="shared" si="0"/>
        <v>245971</v>
      </c>
      <c r="D7" s="9">
        <f t="shared" si="0"/>
        <v>271300</v>
      </c>
      <c r="E7" s="9">
        <f t="shared" si="0"/>
        <v>143223</v>
      </c>
      <c r="F7" s="9">
        <f t="shared" si="0"/>
        <v>266915</v>
      </c>
      <c r="G7" s="9">
        <f t="shared" si="0"/>
        <v>402907</v>
      </c>
      <c r="H7" s="9">
        <f t="shared" si="0"/>
        <v>143805</v>
      </c>
      <c r="I7" s="9">
        <f t="shared" si="0"/>
        <v>28434</v>
      </c>
      <c r="J7" s="9">
        <f t="shared" si="0"/>
        <v>104188</v>
      </c>
      <c r="K7" s="9">
        <f t="shared" si="0"/>
        <v>1796999</v>
      </c>
      <c r="L7" s="53"/>
    </row>
    <row r="8" spans="1:13" ht="17.25" customHeight="1">
      <c r="A8" s="10" t="s">
        <v>121</v>
      </c>
      <c r="B8" s="11">
        <f>B9+B12+B16</f>
        <v>109706</v>
      </c>
      <c r="C8" s="11">
        <f t="shared" ref="C8:J8" si="1">C9+C12+C16</f>
        <v>146283</v>
      </c>
      <c r="D8" s="11">
        <f t="shared" si="1"/>
        <v>152132</v>
      </c>
      <c r="E8" s="11">
        <f t="shared" si="1"/>
        <v>83826</v>
      </c>
      <c r="F8" s="11">
        <f t="shared" si="1"/>
        <v>142489</v>
      </c>
      <c r="G8" s="11">
        <f t="shared" si="1"/>
        <v>212259</v>
      </c>
      <c r="H8" s="11">
        <f t="shared" si="1"/>
        <v>87921</v>
      </c>
      <c r="I8" s="11">
        <f t="shared" si="1"/>
        <v>14604</v>
      </c>
      <c r="J8" s="11">
        <f t="shared" si="1"/>
        <v>58217</v>
      </c>
      <c r="K8" s="11">
        <f>SUM(B8:J8)</f>
        <v>1007437</v>
      </c>
    </row>
    <row r="9" spans="1:13" ht="17.25" customHeight="1">
      <c r="A9" s="15" t="s">
        <v>17</v>
      </c>
      <c r="B9" s="13">
        <f>+B10+B11</f>
        <v>24966</v>
      </c>
      <c r="C9" s="13">
        <f t="shared" ref="C9:J9" si="2">+C10+C11</f>
        <v>34537</v>
      </c>
      <c r="D9" s="13">
        <f t="shared" si="2"/>
        <v>34458</v>
      </c>
      <c r="E9" s="13">
        <f t="shared" si="2"/>
        <v>18618</v>
      </c>
      <c r="F9" s="13">
        <f t="shared" si="2"/>
        <v>27502</v>
      </c>
      <c r="G9" s="13">
        <f t="shared" si="2"/>
        <v>32386</v>
      </c>
      <c r="H9" s="13">
        <f t="shared" si="2"/>
        <v>20635</v>
      </c>
      <c r="I9" s="13">
        <f t="shared" si="2"/>
        <v>3977</v>
      </c>
      <c r="J9" s="13">
        <f t="shared" si="2"/>
        <v>12135</v>
      </c>
      <c r="K9" s="11">
        <f>SUM(B9:J9)</f>
        <v>209214</v>
      </c>
    </row>
    <row r="10" spans="1:13" ht="17.25" customHeight="1">
      <c r="A10" s="30" t="s">
        <v>18</v>
      </c>
      <c r="B10" s="13">
        <v>24966</v>
      </c>
      <c r="C10" s="13">
        <v>34537</v>
      </c>
      <c r="D10" s="13">
        <v>34458</v>
      </c>
      <c r="E10" s="13">
        <v>18618</v>
      </c>
      <c r="F10" s="13">
        <v>27502</v>
      </c>
      <c r="G10" s="13">
        <v>32386</v>
      </c>
      <c r="H10" s="13">
        <v>20635</v>
      </c>
      <c r="I10" s="13">
        <v>3977</v>
      </c>
      <c r="J10" s="13">
        <v>12135</v>
      </c>
      <c r="K10" s="11">
        <f>SUM(B10:J10)</f>
        <v>209214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82516</v>
      </c>
      <c r="C12" s="17">
        <f t="shared" si="3"/>
        <v>108749</v>
      </c>
      <c r="D12" s="17">
        <f t="shared" si="3"/>
        <v>114623</v>
      </c>
      <c r="E12" s="17">
        <f t="shared" si="3"/>
        <v>63497</v>
      </c>
      <c r="F12" s="17">
        <f t="shared" si="3"/>
        <v>112045</v>
      </c>
      <c r="G12" s="17">
        <f t="shared" si="3"/>
        <v>175383</v>
      </c>
      <c r="H12" s="17">
        <f t="shared" si="3"/>
        <v>65599</v>
      </c>
      <c r="I12" s="17">
        <f t="shared" si="3"/>
        <v>10301</v>
      </c>
      <c r="J12" s="17">
        <f t="shared" si="3"/>
        <v>44897</v>
      </c>
      <c r="K12" s="11">
        <f t="shared" ref="K12:K27" si="4">SUM(B12:J12)</f>
        <v>777610</v>
      </c>
    </row>
    <row r="13" spans="1:13" ht="17.25" customHeight="1">
      <c r="A13" s="14" t="s">
        <v>20</v>
      </c>
      <c r="B13" s="13">
        <v>35729</v>
      </c>
      <c r="C13" s="13">
        <v>50748</v>
      </c>
      <c r="D13" s="13">
        <v>53938</v>
      </c>
      <c r="E13" s="13">
        <v>30558</v>
      </c>
      <c r="F13" s="13">
        <v>49818</v>
      </c>
      <c r="G13" s="13">
        <v>74045</v>
      </c>
      <c r="H13" s="13">
        <v>26892</v>
      </c>
      <c r="I13" s="13">
        <v>5331</v>
      </c>
      <c r="J13" s="13">
        <v>21369</v>
      </c>
      <c r="K13" s="11">
        <f t="shared" si="4"/>
        <v>348428</v>
      </c>
      <c r="L13" s="53"/>
      <c r="M13" s="54"/>
    </row>
    <row r="14" spans="1:13" ht="17.25" customHeight="1">
      <c r="A14" s="14" t="s">
        <v>21</v>
      </c>
      <c r="B14" s="13">
        <v>40621</v>
      </c>
      <c r="C14" s="13">
        <v>49143</v>
      </c>
      <c r="D14" s="13">
        <v>52518</v>
      </c>
      <c r="E14" s="13">
        <v>28230</v>
      </c>
      <c r="F14" s="13">
        <v>53897</v>
      </c>
      <c r="G14" s="13">
        <v>90822</v>
      </c>
      <c r="H14" s="13">
        <v>33648</v>
      </c>
      <c r="I14" s="13">
        <v>4217</v>
      </c>
      <c r="J14" s="13">
        <v>20197</v>
      </c>
      <c r="K14" s="11">
        <f t="shared" si="4"/>
        <v>373293</v>
      </c>
      <c r="L14" s="53"/>
    </row>
    <row r="15" spans="1:13" ht="17.25" customHeight="1">
      <c r="A15" s="14" t="s">
        <v>22</v>
      </c>
      <c r="B15" s="13">
        <v>6166</v>
      </c>
      <c r="C15" s="13">
        <v>8858</v>
      </c>
      <c r="D15" s="13">
        <v>8167</v>
      </c>
      <c r="E15" s="13">
        <v>4709</v>
      </c>
      <c r="F15" s="13">
        <v>8330</v>
      </c>
      <c r="G15" s="13">
        <v>10516</v>
      </c>
      <c r="H15" s="13">
        <v>5059</v>
      </c>
      <c r="I15" s="13">
        <v>753</v>
      </c>
      <c r="J15" s="13">
        <v>3331</v>
      </c>
      <c r="K15" s="11">
        <f t="shared" si="4"/>
        <v>55889</v>
      </c>
    </row>
    <row r="16" spans="1:13" ht="17.25" customHeight="1">
      <c r="A16" s="15" t="s">
        <v>117</v>
      </c>
      <c r="B16" s="13">
        <f>B17+B18+B19</f>
        <v>2224</v>
      </c>
      <c r="C16" s="13">
        <f t="shared" ref="C16:J16" si="5">C17+C18+C19</f>
        <v>2997</v>
      </c>
      <c r="D16" s="13">
        <f t="shared" si="5"/>
        <v>3051</v>
      </c>
      <c r="E16" s="13">
        <f t="shared" si="5"/>
        <v>1711</v>
      </c>
      <c r="F16" s="13">
        <f t="shared" si="5"/>
        <v>2942</v>
      </c>
      <c r="G16" s="13">
        <f t="shared" si="5"/>
        <v>4490</v>
      </c>
      <c r="H16" s="13">
        <f t="shared" si="5"/>
        <v>1687</v>
      </c>
      <c r="I16" s="13">
        <f t="shared" si="5"/>
        <v>326</v>
      </c>
      <c r="J16" s="13">
        <f t="shared" si="5"/>
        <v>1185</v>
      </c>
      <c r="K16" s="11">
        <f t="shared" si="4"/>
        <v>20613</v>
      </c>
    </row>
    <row r="17" spans="1:12" ht="17.25" customHeight="1">
      <c r="A17" s="14" t="s">
        <v>118</v>
      </c>
      <c r="B17" s="13">
        <v>1333</v>
      </c>
      <c r="C17" s="13">
        <v>1794</v>
      </c>
      <c r="D17" s="13">
        <v>1738</v>
      </c>
      <c r="E17" s="13">
        <v>1118</v>
      </c>
      <c r="F17" s="13">
        <v>1768</v>
      </c>
      <c r="G17" s="13">
        <v>2650</v>
      </c>
      <c r="H17" s="13">
        <v>1047</v>
      </c>
      <c r="I17" s="13">
        <v>208</v>
      </c>
      <c r="J17" s="13">
        <v>719</v>
      </c>
      <c r="K17" s="11">
        <f t="shared" si="4"/>
        <v>12375</v>
      </c>
    </row>
    <row r="18" spans="1:12" ht="17.25" customHeight="1">
      <c r="A18" s="14" t="s">
        <v>119</v>
      </c>
      <c r="B18" s="13">
        <v>60</v>
      </c>
      <c r="C18" s="13">
        <v>104</v>
      </c>
      <c r="D18" s="13">
        <v>145</v>
      </c>
      <c r="E18" s="13">
        <v>83</v>
      </c>
      <c r="F18" s="13">
        <v>143</v>
      </c>
      <c r="G18" s="13">
        <v>323</v>
      </c>
      <c r="H18" s="13">
        <v>97</v>
      </c>
      <c r="I18" s="13">
        <v>14</v>
      </c>
      <c r="J18" s="13">
        <v>45</v>
      </c>
      <c r="K18" s="11">
        <f t="shared" si="4"/>
        <v>1014</v>
      </c>
    </row>
    <row r="19" spans="1:12" ht="17.25" customHeight="1">
      <c r="A19" s="14" t="s">
        <v>120</v>
      </c>
      <c r="B19" s="13">
        <v>831</v>
      </c>
      <c r="C19" s="13">
        <v>1099</v>
      </c>
      <c r="D19" s="13">
        <v>1168</v>
      </c>
      <c r="E19" s="13">
        <v>510</v>
      </c>
      <c r="F19" s="13">
        <v>1031</v>
      </c>
      <c r="G19" s="13">
        <v>1517</v>
      </c>
      <c r="H19" s="13">
        <v>543</v>
      </c>
      <c r="I19" s="13">
        <v>104</v>
      </c>
      <c r="J19" s="13">
        <v>421</v>
      </c>
      <c r="K19" s="11">
        <f t="shared" si="4"/>
        <v>7224</v>
      </c>
    </row>
    <row r="20" spans="1:12" ht="17.25" customHeight="1">
      <c r="A20" s="16" t="s">
        <v>23</v>
      </c>
      <c r="B20" s="11">
        <f>+B21+B22+B23</f>
        <v>62108</v>
      </c>
      <c r="C20" s="11">
        <f t="shared" ref="C20:J20" si="6">+C21+C22+C23</f>
        <v>72217</v>
      </c>
      <c r="D20" s="11">
        <f t="shared" si="6"/>
        <v>84735</v>
      </c>
      <c r="E20" s="11">
        <f t="shared" si="6"/>
        <v>42657</v>
      </c>
      <c r="F20" s="11">
        <f t="shared" si="6"/>
        <v>98537</v>
      </c>
      <c r="G20" s="11">
        <f t="shared" si="6"/>
        <v>163249</v>
      </c>
      <c r="H20" s="11">
        <f t="shared" si="6"/>
        <v>44941</v>
      </c>
      <c r="I20" s="11">
        <f t="shared" si="6"/>
        <v>8986</v>
      </c>
      <c r="J20" s="11">
        <f t="shared" si="6"/>
        <v>30713</v>
      </c>
      <c r="K20" s="11">
        <f t="shared" si="4"/>
        <v>608143</v>
      </c>
    </row>
    <row r="21" spans="1:12" ht="17.25" customHeight="1">
      <c r="A21" s="12" t="s">
        <v>24</v>
      </c>
      <c r="B21" s="13">
        <v>32774</v>
      </c>
      <c r="C21" s="13">
        <v>41936</v>
      </c>
      <c r="D21" s="13">
        <v>48608</v>
      </c>
      <c r="E21" s="13">
        <v>25172</v>
      </c>
      <c r="F21" s="13">
        <v>53489</v>
      </c>
      <c r="G21" s="13">
        <v>80176</v>
      </c>
      <c r="H21" s="13">
        <v>24222</v>
      </c>
      <c r="I21" s="13">
        <v>5669</v>
      </c>
      <c r="J21" s="13">
        <v>17131</v>
      </c>
      <c r="K21" s="11">
        <f t="shared" si="4"/>
        <v>329177</v>
      </c>
      <c r="L21" s="53"/>
    </row>
    <row r="22" spans="1:12" ht="17.25" customHeight="1">
      <c r="A22" s="12" t="s">
        <v>25</v>
      </c>
      <c r="B22" s="13">
        <v>25631</v>
      </c>
      <c r="C22" s="13">
        <v>25934</v>
      </c>
      <c r="D22" s="13">
        <v>31659</v>
      </c>
      <c r="E22" s="13">
        <v>15180</v>
      </c>
      <c r="F22" s="13">
        <v>39635</v>
      </c>
      <c r="G22" s="13">
        <v>75182</v>
      </c>
      <c r="H22" s="13">
        <v>18344</v>
      </c>
      <c r="I22" s="13">
        <v>2810</v>
      </c>
      <c r="J22" s="13">
        <v>11695</v>
      </c>
      <c r="K22" s="11">
        <f t="shared" si="4"/>
        <v>246070</v>
      </c>
      <c r="L22" s="53"/>
    </row>
    <row r="23" spans="1:12" ht="17.25" customHeight="1">
      <c r="A23" s="12" t="s">
        <v>26</v>
      </c>
      <c r="B23" s="13">
        <v>3703</v>
      </c>
      <c r="C23" s="13">
        <v>4347</v>
      </c>
      <c r="D23" s="13">
        <v>4468</v>
      </c>
      <c r="E23" s="13">
        <v>2305</v>
      </c>
      <c r="F23" s="13">
        <v>5413</v>
      </c>
      <c r="G23" s="13">
        <v>7891</v>
      </c>
      <c r="H23" s="13">
        <v>2375</v>
      </c>
      <c r="I23" s="13">
        <v>507</v>
      </c>
      <c r="J23" s="13">
        <v>1887</v>
      </c>
      <c r="K23" s="11">
        <f t="shared" si="4"/>
        <v>32896</v>
      </c>
    </row>
    <row r="24" spans="1:12" ht="17.25" customHeight="1">
      <c r="A24" s="16" t="s">
        <v>27</v>
      </c>
      <c r="B24" s="13">
        <v>18442</v>
      </c>
      <c r="C24" s="13">
        <v>27471</v>
      </c>
      <c r="D24" s="13">
        <v>34433</v>
      </c>
      <c r="E24" s="13">
        <v>16740</v>
      </c>
      <c r="F24" s="13">
        <v>25889</v>
      </c>
      <c r="G24" s="13">
        <v>27399</v>
      </c>
      <c r="H24" s="13">
        <v>10104</v>
      </c>
      <c r="I24" s="13">
        <v>4844</v>
      </c>
      <c r="J24" s="13">
        <v>15258</v>
      </c>
      <c r="K24" s="11">
        <f t="shared" si="4"/>
        <v>180580</v>
      </c>
    </row>
    <row r="25" spans="1:12" ht="17.25" customHeight="1">
      <c r="A25" s="12" t="s">
        <v>28</v>
      </c>
      <c r="B25" s="13">
        <v>11803</v>
      </c>
      <c r="C25" s="13">
        <v>17581</v>
      </c>
      <c r="D25" s="13">
        <v>22037</v>
      </c>
      <c r="E25" s="13">
        <v>10714</v>
      </c>
      <c r="F25" s="13">
        <v>16569</v>
      </c>
      <c r="G25" s="13">
        <v>17535</v>
      </c>
      <c r="H25" s="13">
        <v>6467</v>
      </c>
      <c r="I25" s="13">
        <v>3100</v>
      </c>
      <c r="J25" s="13">
        <v>9765</v>
      </c>
      <c r="K25" s="11">
        <f t="shared" si="4"/>
        <v>115571</v>
      </c>
      <c r="L25" s="53"/>
    </row>
    <row r="26" spans="1:12" ht="17.25" customHeight="1">
      <c r="A26" s="12" t="s">
        <v>29</v>
      </c>
      <c r="B26" s="13">
        <v>6639</v>
      </c>
      <c r="C26" s="13">
        <v>9890</v>
      </c>
      <c r="D26" s="13">
        <v>12396</v>
      </c>
      <c r="E26" s="13">
        <v>6026</v>
      </c>
      <c r="F26" s="13">
        <v>9320</v>
      </c>
      <c r="G26" s="13">
        <v>9864</v>
      </c>
      <c r="H26" s="13">
        <v>3637</v>
      </c>
      <c r="I26" s="13">
        <v>1744</v>
      </c>
      <c r="J26" s="13">
        <v>5493</v>
      </c>
      <c r="K26" s="11">
        <f t="shared" si="4"/>
        <v>65009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839</v>
      </c>
      <c r="I27" s="11">
        <v>0</v>
      </c>
      <c r="J27" s="11">
        <v>0</v>
      </c>
      <c r="K27" s="11">
        <f t="shared" si="4"/>
        <v>839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2.4137</v>
      </c>
      <c r="C29" s="33">
        <f t="shared" ref="C29:J29" si="7">SUM(C30:C33)</f>
        <v>2.7531059999999998</v>
      </c>
      <c r="D29" s="33">
        <f t="shared" si="7"/>
        <v>3.1276999999999999</v>
      </c>
      <c r="E29" s="33">
        <f t="shared" si="7"/>
        <v>2.6360000000000001</v>
      </c>
      <c r="F29" s="33">
        <f t="shared" si="7"/>
        <v>2.5590000000000002</v>
      </c>
      <c r="G29" s="33">
        <f t="shared" si="7"/>
        <v>2.2014</v>
      </c>
      <c r="H29" s="33">
        <f t="shared" si="7"/>
        <v>2.5242</v>
      </c>
      <c r="I29" s="33">
        <f t="shared" si="7"/>
        <v>4.4806999999999997</v>
      </c>
      <c r="J29" s="33">
        <f t="shared" si="7"/>
        <v>2.6566999999999998</v>
      </c>
      <c r="K29" s="19">
        <v>0</v>
      </c>
    </row>
    <row r="30" spans="1:12" ht="17.25" customHeight="1">
      <c r="A30" s="16" t="s">
        <v>34</v>
      </c>
      <c r="B30" s="33">
        <v>2.4137</v>
      </c>
      <c r="C30" s="33">
        <v>2.7469999999999999</v>
      </c>
      <c r="D30" s="33">
        <v>3.1276999999999999</v>
      </c>
      <c r="E30" s="33">
        <v>2.6360000000000001</v>
      </c>
      <c r="F30" s="33">
        <v>2.5590000000000002</v>
      </c>
      <c r="G30" s="33">
        <v>2.2014</v>
      </c>
      <c r="H30" s="33">
        <v>2.5242</v>
      </c>
      <c r="I30" s="33">
        <v>4.4806999999999997</v>
      </c>
      <c r="J30" s="33">
        <v>2.6566999999999998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6.1060000000000003E-3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25668.080000000002</v>
      </c>
      <c r="I35" s="19">
        <v>0</v>
      </c>
      <c r="J35" s="19">
        <v>0</v>
      </c>
      <c r="K35" s="23">
        <f>SUM(B35:J35)</f>
        <v>25668.080000000002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476214.04</v>
      </c>
      <c r="C47" s="22">
        <f t="shared" ref="C47:H47" si="9">+C48+C56</f>
        <v>699898.14</v>
      </c>
      <c r="D47" s="22">
        <f t="shared" si="9"/>
        <v>871454.93</v>
      </c>
      <c r="E47" s="22">
        <f t="shared" si="9"/>
        <v>398934.63</v>
      </c>
      <c r="F47" s="22">
        <f t="shared" si="9"/>
        <v>703875.59</v>
      </c>
      <c r="G47" s="22">
        <f t="shared" si="9"/>
        <v>915275.32</v>
      </c>
      <c r="H47" s="22">
        <f t="shared" si="9"/>
        <v>406409.4</v>
      </c>
      <c r="I47" s="22">
        <f>+I48+I56</f>
        <v>127404.22</v>
      </c>
      <c r="J47" s="22">
        <f>+J48+J56</f>
        <v>289960.81</v>
      </c>
      <c r="K47" s="22">
        <f>SUM(B47:J47)</f>
        <v>4889427.0799999991</v>
      </c>
    </row>
    <row r="48" spans="1:11" ht="17.25" customHeight="1">
      <c r="A48" s="16" t="s">
        <v>48</v>
      </c>
      <c r="B48" s="23">
        <f>SUM(B49:B55)</f>
        <v>459220.91</v>
      </c>
      <c r="C48" s="23">
        <f t="shared" ref="C48:H48" si="10">SUM(C49:C55)</f>
        <v>677184.24</v>
      </c>
      <c r="D48" s="23">
        <f t="shared" si="10"/>
        <v>848545.01</v>
      </c>
      <c r="E48" s="23">
        <f t="shared" si="10"/>
        <v>377535.83</v>
      </c>
      <c r="F48" s="23">
        <f t="shared" si="10"/>
        <v>683035.49</v>
      </c>
      <c r="G48" s="23">
        <f t="shared" si="10"/>
        <v>886959.47</v>
      </c>
      <c r="H48" s="23">
        <f t="shared" si="10"/>
        <v>388660.66000000003</v>
      </c>
      <c r="I48" s="23">
        <f>SUM(I49:I55)</f>
        <v>127404.22</v>
      </c>
      <c r="J48" s="23">
        <f>SUM(J49:J55)</f>
        <v>276796.26</v>
      </c>
      <c r="K48" s="23">
        <f t="shared" ref="K48:K56" si="11">SUM(B48:J48)</f>
        <v>4725342.0899999989</v>
      </c>
    </row>
    <row r="49" spans="1:11" ht="17.25" customHeight="1">
      <c r="A49" s="35" t="s">
        <v>49</v>
      </c>
      <c r="B49" s="23">
        <f t="shared" ref="B49:H49" si="12">ROUND(B30*B7,2)</f>
        <v>459220.91</v>
      </c>
      <c r="C49" s="23">
        <f t="shared" si="12"/>
        <v>675682.34</v>
      </c>
      <c r="D49" s="23">
        <f t="shared" si="12"/>
        <v>848545.01</v>
      </c>
      <c r="E49" s="23">
        <f t="shared" si="12"/>
        <v>377535.83</v>
      </c>
      <c r="F49" s="23">
        <f t="shared" si="12"/>
        <v>683035.49</v>
      </c>
      <c r="G49" s="23">
        <f t="shared" si="12"/>
        <v>886959.47</v>
      </c>
      <c r="H49" s="23">
        <f t="shared" si="12"/>
        <v>362992.58</v>
      </c>
      <c r="I49" s="23">
        <f>ROUND(I30*I7,2)</f>
        <v>127404.22</v>
      </c>
      <c r="J49" s="23">
        <f>ROUND(J30*J7,2)</f>
        <v>276796.26</v>
      </c>
      <c r="K49" s="23">
        <f t="shared" si="11"/>
        <v>4698172.1099999994</v>
      </c>
    </row>
    <row r="50" spans="1:11" ht="17.25" customHeight="1">
      <c r="A50" s="35" t="s">
        <v>50</v>
      </c>
      <c r="B50" s="19">
        <v>0</v>
      </c>
      <c r="C50" s="23">
        <f>ROUND(C31*C7,2)</f>
        <v>1501.9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1501.9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25668.080000000002</v>
      </c>
      <c r="I53" s="32">
        <f>+I35</f>
        <v>0</v>
      </c>
      <c r="J53" s="32">
        <f>+J35</f>
        <v>0</v>
      </c>
      <c r="K53" s="23">
        <f t="shared" si="11"/>
        <v>25668.080000000002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22909.919999999998</v>
      </c>
      <c r="E56" s="37">
        <v>21398.799999999999</v>
      </c>
      <c r="F56" s="37">
        <v>20840.099999999999</v>
      </c>
      <c r="G56" s="37">
        <v>28315.85</v>
      </c>
      <c r="H56" s="37">
        <v>17748.740000000002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-74898</v>
      </c>
      <c r="C60" s="36">
        <f t="shared" si="13"/>
        <v>-103804.67</v>
      </c>
      <c r="D60" s="36">
        <f t="shared" si="13"/>
        <v>-104466.93</v>
      </c>
      <c r="E60" s="36">
        <f t="shared" si="13"/>
        <v>-60061.69</v>
      </c>
      <c r="F60" s="36">
        <f t="shared" si="13"/>
        <v>-82886.649999999994</v>
      </c>
      <c r="G60" s="36">
        <f t="shared" si="13"/>
        <v>-97183.18</v>
      </c>
      <c r="H60" s="36">
        <f t="shared" si="13"/>
        <v>-61905</v>
      </c>
      <c r="I60" s="36">
        <f t="shared" si="13"/>
        <v>-15520.279999999999</v>
      </c>
      <c r="J60" s="36">
        <f t="shared" si="13"/>
        <v>-42593.66</v>
      </c>
      <c r="K60" s="36">
        <f>SUM(B60:J60)</f>
        <v>-643320.05999999994</v>
      </c>
    </row>
    <row r="61" spans="1:11" ht="18.75" customHeight="1">
      <c r="A61" s="16" t="s">
        <v>82</v>
      </c>
      <c r="B61" s="36">
        <f t="shared" ref="B61:J61" si="14">B62+B63+B64+B65+B66+B67</f>
        <v>-74898</v>
      </c>
      <c r="C61" s="36">
        <f t="shared" si="14"/>
        <v>-103611</v>
      </c>
      <c r="D61" s="36">
        <f t="shared" si="14"/>
        <v>-103374</v>
      </c>
      <c r="E61" s="36">
        <f t="shared" si="14"/>
        <v>-55854</v>
      </c>
      <c r="F61" s="36">
        <f t="shared" si="14"/>
        <v>-82506</v>
      </c>
      <c r="G61" s="36">
        <f t="shared" si="14"/>
        <v>-97158</v>
      </c>
      <c r="H61" s="36">
        <f t="shared" si="14"/>
        <v>-61905</v>
      </c>
      <c r="I61" s="36">
        <f t="shared" si="14"/>
        <v>-11931</v>
      </c>
      <c r="J61" s="36">
        <f t="shared" si="14"/>
        <v>-36405</v>
      </c>
      <c r="K61" s="36">
        <f t="shared" ref="K61:K92" si="15">SUM(B61:J61)</f>
        <v>-627642</v>
      </c>
    </row>
    <row r="62" spans="1:11" ht="18.75" customHeight="1">
      <c r="A62" s="12" t="s">
        <v>83</v>
      </c>
      <c r="B62" s="36">
        <f>-ROUND(B9*$D$3,2)</f>
        <v>-74898</v>
      </c>
      <c r="C62" s="36">
        <f t="shared" ref="C62:J62" si="16">-ROUND(C9*$D$3,2)</f>
        <v>-103611</v>
      </c>
      <c r="D62" s="36">
        <f t="shared" si="16"/>
        <v>-103374</v>
      </c>
      <c r="E62" s="36">
        <f t="shared" si="16"/>
        <v>-55854</v>
      </c>
      <c r="F62" s="36">
        <f t="shared" si="16"/>
        <v>-82506</v>
      </c>
      <c r="G62" s="36">
        <f t="shared" si="16"/>
        <v>-97158</v>
      </c>
      <c r="H62" s="36">
        <f t="shared" si="16"/>
        <v>-61905</v>
      </c>
      <c r="I62" s="36">
        <f t="shared" si="16"/>
        <v>-11931</v>
      </c>
      <c r="J62" s="36">
        <f t="shared" si="16"/>
        <v>-36405</v>
      </c>
      <c r="K62" s="36">
        <f t="shared" si="15"/>
        <v>-627642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-4207.6899999999996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-3589.2799999999997</v>
      </c>
      <c r="J68" s="36">
        <f t="shared" si="17"/>
        <v>-5190.3</v>
      </c>
      <c r="K68" s="36">
        <f t="shared" si="15"/>
        <v>-14679.7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-3311.16</v>
      </c>
      <c r="F92" s="19">
        <v>0</v>
      </c>
      <c r="G92" s="19">
        <v>0</v>
      </c>
      <c r="H92" s="19">
        <v>0</v>
      </c>
      <c r="I92" s="49">
        <v>-1605.29</v>
      </c>
      <c r="J92" s="49">
        <v>-5190.3</v>
      </c>
      <c r="K92" s="49">
        <f t="shared" si="15"/>
        <v>-10106.75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t="shared" ref="K94:K100" si="18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t="shared" ref="B97:H97" si="19">+B98+B99</f>
        <v>401316.04</v>
      </c>
      <c r="C97" s="24">
        <f t="shared" si="19"/>
        <v>596093.47</v>
      </c>
      <c r="D97" s="24">
        <f t="shared" si="19"/>
        <v>766988</v>
      </c>
      <c r="E97" s="24">
        <f t="shared" si="19"/>
        <v>338872.94</v>
      </c>
      <c r="F97" s="24">
        <f t="shared" si="19"/>
        <v>620988.93999999994</v>
      </c>
      <c r="G97" s="24">
        <f t="shared" si="19"/>
        <v>818092.1399999999</v>
      </c>
      <c r="H97" s="24">
        <f t="shared" si="19"/>
        <v>344504.4</v>
      </c>
      <c r="I97" s="24">
        <f>+I98+I99</f>
        <v>111883.94</v>
      </c>
      <c r="J97" s="24">
        <f>+J98+J99</f>
        <v>247367.15000000002</v>
      </c>
      <c r="K97" s="49">
        <f t="shared" si="18"/>
        <v>4246107.0200000005</v>
      </c>
      <c r="L97" s="55"/>
    </row>
    <row r="98" spans="1:13" ht="18.75" customHeight="1">
      <c r="A98" s="16" t="s">
        <v>90</v>
      </c>
      <c r="B98" s="24">
        <f t="shared" ref="B98:J98" si="20">+B48+B61+B68+B94</f>
        <v>384322.91</v>
      </c>
      <c r="C98" s="24">
        <f t="shared" si="20"/>
        <v>573379.56999999995</v>
      </c>
      <c r="D98" s="24">
        <f t="shared" si="20"/>
        <v>744078.08</v>
      </c>
      <c r="E98" s="24">
        <f t="shared" si="20"/>
        <v>317474.14</v>
      </c>
      <c r="F98" s="24">
        <f t="shared" si="20"/>
        <v>600148.84</v>
      </c>
      <c r="G98" s="24">
        <f t="shared" si="20"/>
        <v>789776.28999999992</v>
      </c>
      <c r="H98" s="24">
        <f t="shared" si="20"/>
        <v>326755.66000000003</v>
      </c>
      <c r="I98" s="24">
        <f t="shared" si="20"/>
        <v>111883.94</v>
      </c>
      <c r="J98" s="24">
        <f t="shared" si="20"/>
        <v>235200.96000000002</v>
      </c>
      <c r="K98" s="49">
        <f t="shared" si="18"/>
        <v>4083020.39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16993.13</v>
      </c>
      <c r="C99" s="24">
        <f>IF(+C56+C95+C100&lt;0,0,(C56+C95+C100))</f>
        <v>22713.9</v>
      </c>
      <c r="D99" s="24">
        <f t="shared" si="21"/>
        <v>22909.919999999998</v>
      </c>
      <c r="E99" s="24">
        <f t="shared" si="21"/>
        <v>21398.799999999999</v>
      </c>
      <c r="F99" s="24">
        <f t="shared" si="21"/>
        <v>20840.099999999999</v>
      </c>
      <c r="G99" s="24">
        <f t="shared" si="21"/>
        <v>28315.85</v>
      </c>
      <c r="H99" s="24">
        <f t="shared" si="21"/>
        <v>17748.740000000002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4246106.99</v>
      </c>
      <c r="L105" s="55"/>
    </row>
    <row r="106" spans="1:13" ht="18.75" customHeight="1">
      <c r="A106" s="26" t="s">
        <v>78</v>
      </c>
      <c r="B106" s="27">
        <v>48927.87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48927.87</v>
      </c>
    </row>
    <row r="107" spans="1:13" ht="18.75" customHeight="1">
      <c r="A107" s="26" t="s">
        <v>79</v>
      </c>
      <c r="B107" s="27">
        <v>352388.16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352388.16</v>
      </c>
    </row>
    <row r="108" spans="1:13" ht="18.75" customHeight="1">
      <c r="A108" s="26" t="s">
        <v>80</v>
      </c>
      <c r="B108" s="41">
        <v>0</v>
      </c>
      <c r="C108" s="27">
        <f>+C97</f>
        <v>596093.47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596093.47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766988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766988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338872.94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338872.94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76437.070000000007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76437.070000000007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108453.01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108453.01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157197.35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157197.35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278901.51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278901.51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223670.48</v>
      </c>
      <c r="H115" s="41">
        <v>0</v>
      </c>
      <c r="I115" s="41">
        <v>0</v>
      </c>
      <c r="J115" s="41">
        <v>0</v>
      </c>
      <c r="K115" s="42">
        <f t="shared" si="22"/>
        <v>223670.48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24563.31</v>
      </c>
      <c r="H116" s="41">
        <v>0</v>
      </c>
      <c r="I116" s="41">
        <v>0</v>
      </c>
      <c r="J116" s="41">
        <v>0</v>
      </c>
      <c r="K116" s="42">
        <f t="shared" si="22"/>
        <v>24563.31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138847.48000000001</v>
      </c>
      <c r="H117" s="41">
        <v>0</v>
      </c>
      <c r="I117" s="41">
        <v>0</v>
      </c>
      <c r="J117" s="41">
        <v>0</v>
      </c>
      <c r="K117" s="42">
        <f t="shared" si="22"/>
        <v>138847.48000000001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114695.38</v>
      </c>
      <c r="H118" s="41">
        <v>0</v>
      </c>
      <c r="I118" s="41">
        <v>0</v>
      </c>
      <c r="J118" s="41">
        <v>0</v>
      </c>
      <c r="K118" s="42">
        <f t="shared" si="22"/>
        <v>114695.38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316315.48</v>
      </c>
      <c r="H119" s="41">
        <v>0</v>
      </c>
      <c r="I119" s="41">
        <v>0</v>
      </c>
      <c r="J119" s="41">
        <v>0</v>
      </c>
      <c r="K119" s="42">
        <f t="shared" si="22"/>
        <v>316315.48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119050.44</v>
      </c>
      <c r="I120" s="41">
        <v>0</v>
      </c>
      <c r="J120" s="41">
        <v>0</v>
      </c>
      <c r="K120" s="42">
        <f t="shared" si="22"/>
        <v>119050.44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225453.95</v>
      </c>
      <c r="I121" s="41">
        <v>0</v>
      </c>
      <c r="J121" s="41">
        <v>0</v>
      </c>
      <c r="K121" s="42">
        <f t="shared" si="22"/>
        <v>225453.95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111883.94</v>
      </c>
      <c r="J122" s="41">
        <v>0</v>
      </c>
      <c r="K122" s="42">
        <f t="shared" si="22"/>
        <v>111883.94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247367.15</v>
      </c>
      <c r="K123" s="45">
        <f t="shared" si="22"/>
        <v>247367.15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0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2014-07-11T18:02:26Z</dcterms:modified>
</cp:coreProperties>
</file>