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4"/>
  <c r="K66"/>
  <c r="B68"/>
  <c r="C68"/>
  <c r="D68"/>
  <c r="E68"/>
  <c r="F68"/>
  <c r="G68"/>
  <c r="H68"/>
  <c r="I68"/>
  <c r="J68"/>
  <c r="K68" s="1"/>
  <c r="K69"/>
  <c r="K70"/>
  <c r="K71"/>
  <c r="K72"/>
  <c r="K73"/>
  <c r="K92"/>
  <c r="K94"/>
  <c r="K95"/>
  <c r="K96"/>
  <c r="B99"/>
  <c r="C99"/>
  <c r="D99"/>
  <c r="E99"/>
  <c r="F99"/>
  <c r="G99"/>
  <c r="H99"/>
  <c r="I99"/>
  <c r="J99"/>
  <c r="K99" s="1"/>
  <c r="K100"/>
  <c r="K106"/>
  <c r="K107"/>
  <c r="K111"/>
  <c r="K112"/>
  <c r="K113"/>
  <c r="K114"/>
  <c r="K115"/>
  <c r="K116"/>
  <c r="K117"/>
  <c r="K118"/>
  <c r="K119"/>
  <c r="K120"/>
  <c r="K121"/>
  <c r="K122"/>
  <c r="K123"/>
  <c r="B60" l="1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<sst xmlns="http://schemas.openxmlformats.org/spreadsheetml/2006/main" count="127" uniqueCount="127">
  <si>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</si>
  <si>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</si>
  <si>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</si>
  <si>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</si>
  <si>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</si>
  <si>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</si>
  <si>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</si>
  <si>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</si>
  <si>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</si>
  <si>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</si>
  <si>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</si>
  <si>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</si>
  <si>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</si>
  <si>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</si>
  <si>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</si>
  <si>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</si>
  <si>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</si>
  <si>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</si>
  <si>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</si>
  <si>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</si>
  <si>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</si>
  <si>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</si>
  <si>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</si>
  <si>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</si>
  <si>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</si>
  <si>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</si>
  <si>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</si>
  <si>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</si>
  <si>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</si>
  <si>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</si>
  <si>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</si>
  <si>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</si>
  <si>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</si>
  <si>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</si>
  <si>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</si>
  <si>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</si>
  <si>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</si>
  <si>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</si>
  <si>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</si>
  <si>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</si>
  <si>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</si>
  <si>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</si>
  <si>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</si>
  <si>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</si>
  <si>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</si>
  <si>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</si>
  <si>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</si>
  <si>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</si>
  <si>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</si>
  <si>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</si>
  <si>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</si>
  <si>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</si>
  <si>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</si>
  <si>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</si>
  <si>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</si>
  <si>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</si>
  <si>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</si>
  <si>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</si>
  <si>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</si>
  <si>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</si>
  <si>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</si>
  <si>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</si>
  <si>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</si>
  <si>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</si>
  <si>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</si>
  <si>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</si>
  <si>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</si>
  <si>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</si>
  <si>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</si>
  <si>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</si>
  <si>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</si>
  <si>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</si>
  <si>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</si>
  <si>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</si>
  <si>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</si>
  <si>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</si>
  <si>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</si>
  <si>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</si>
  <si>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</si>
  <si>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</si>
  <si>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</si>
  <si>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</si>
  <si>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</si>
  <si>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</si>
  <si>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</si>
  <si>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</si>
  <si>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</si>
  <si>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</si>
  <si>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</si>
  <si>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</si>
  <si>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</si>
  <si>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</si>
  <si>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</si>
  <si>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</si>
  <si>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</si>
  <si>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</si>
  <si>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</si>
  <si>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</si>
  <si>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</si>
  <si>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</si>
  <si>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</si>
  <si>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</si>
  <si>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</si>
  <si>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</si>
  <si>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</si>
  <si>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</si>
  <si>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</si>
  <si>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</si>
  <si>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</si>
  <si>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</si>
  <si>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</si>
  <si>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</si>
  <si>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</si>
  <si>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</si>
  <si>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</si>
  <si>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</si>
  <si>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</si>
  <si>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</si>
  <si>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</si>
  <si>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</si>
  <si>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</si>
  <si>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</si>
  <si>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</si>
  <si>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</si>
  <si>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</si>
  <si>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</si>
  <si>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03/07/14 - VENCIMENTO 11/07/14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</si>
</sst>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550813</v>
      </c>
      <c r="C7" s="9">
        <f t="shared" si="0"/>
        <v>724582</v>
      </c>
      <c r="D7" s="9">
        <f t="shared" si="0"/>
        <v>755544</v>
      </c>
      <c r="E7" s="9">
        <f t="shared" si="0"/>
        <v>517783</v>
      </c>
      <c r="F7" s="9">
        <f t="shared" si="0"/>
        <v>717190</v>
      </c>
      <c r="G7" s="9">
        <f t="shared" si="0"/>
        <v>1145232</v>
      </c>
      <c r="H7" s="9">
        <f t="shared" si="0"/>
        <v>521422</v>
      </c>
      <c r="I7" s="9">
        <f t="shared" si="0"/>
        <v>115096</v>
      </c>
      <c r="J7" s="9">
        <f t="shared" si="0"/>
        <v>273969</v>
      </c>
      <c r="K7" s="9">
        <f t="shared" si="0"/>
        <v>5321631</v>
      </c>
      <c r="L7" s="53"/>
    </row>
    <row r="8" spans="1:13" ht="17.25" customHeight="1">
      <c r="A8" s="10" t="s">
        <v>121</v>
      </c>
      <c r="B8" s="11">
        <f>B9+B12+B16</f>
        <v>324359</v>
      </c>
      <c r="C8" s="11">
        <f t="shared" ref="C8:J8" si="1">C9+C12+C16</f>
        <v>431961</v>
      </c>
      <c r="D8" s="11">
        <f t="shared" si="1"/>
        <v>422616</v>
      </c>
      <c r="E8" s="11">
        <f t="shared" si="1"/>
        <v>302072</v>
      </c>
      <c r="F8" s="11">
        <f t="shared" si="1"/>
        <v>398211</v>
      </c>
      <c r="G8" s="11">
        <f t="shared" si="1"/>
        <v>614728</v>
      </c>
      <c r="H8" s="11">
        <f t="shared" si="1"/>
        <v>318454</v>
      </c>
      <c r="I8" s="11">
        <f t="shared" si="1"/>
        <v>60138</v>
      </c>
      <c r="J8" s="11">
        <f t="shared" si="1"/>
        <v>152113</v>
      </c>
      <c r="K8" s="11">
        <f>SUM(B8:J8)</f>
        <v>3024652</v>
      </c>
    </row>
    <row r="9" spans="1:13" ht="17.25" customHeight="1">
      <c r="A9" s="15" t="s">
        <v>17</v>
      </c>
      <c r="B9" s="13">
        <f>+B10+B11</f>
        <v>46264</v>
      </c>
      <c r="C9" s="13">
        <f t="shared" ref="C9:J9" si="2">+C10+C11</f>
        <v>62905</v>
      </c>
      <c r="D9" s="13">
        <f t="shared" si="2"/>
        <v>55829</v>
      </c>
      <c r="E9" s="13">
        <f t="shared" si="2"/>
        <v>40896</v>
      </c>
      <c r="F9" s="13">
        <f t="shared" si="2"/>
        <v>48724</v>
      </c>
      <c r="G9" s="13">
        <f t="shared" si="2"/>
        <v>58418</v>
      </c>
      <c r="H9" s="13">
        <f t="shared" si="2"/>
        <v>53996</v>
      </c>
      <c r="I9" s="13">
        <f t="shared" si="2"/>
        <v>10034</v>
      </c>
      <c r="J9" s="13">
        <f t="shared" si="2"/>
        <v>18394</v>
      </c>
      <c r="K9" s="11">
        <f>SUM(B9:J9)</f>
        <v>395460</v>
      </c>
    </row>
    <row r="10" spans="1:13" ht="17.25" customHeight="1">
      <c r="A10" s="30" t="s">
        <v>18</v>
      </c>
      <c r="B10" s="13">
        <v>46264</v>
      </c>
      <c r="C10" s="13">
        <v>62905</v>
      </c>
      <c r="D10" s="13">
        <v>55829</v>
      </c>
      <c r="E10" s="13">
        <v>40896</v>
      </c>
      <c r="F10" s="13">
        <v>48724</v>
      </c>
      <c r="G10" s="13">
        <v>58418</v>
      </c>
      <c r="H10" s="13">
        <v>53996</v>
      </c>
      <c r="I10" s="13">
        <v>10034</v>
      </c>
      <c r="J10" s="13">
        <v>18394</v>
      </c>
      <c r="K10" s="11">
        <f>SUM(B10:J10)</f>
        <v>395460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271211</v>
      </c>
      <c r="C12" s="17">
        <f t="shared" si="3"/>
        <v>359823</v>
      </c>
      <c r="D12" s="17">
        <f t="shared" si="3"/>
        <v>358545</v>
      </c>
      <c r="E12" s="17">
        <f t="shared" si="3"/>
        <v>255233</v>
      </c>
      <c r="F12" s="17">
        <f t="shared" si="3"/>
        <v>341142</v>
      </c>
      <c r="G12" s="17">
        <f t="shared" si="3"/>
        <v>543056</v>
      </c>
      <c r="H12" s="17">
        <f t="shared" si="3"/>
        <v>258131</v>
      </c>
      <c r="I12" s="17">
        <f t="shared" si="3"/>
        <v>48567</v>
      </c>
      <c r="J12" s="17">
        <f t="shared" si="3"/>
        <v>130717</v>
      </c>
      <c r="K12" s="11">
        <f t="shared" ref="K12:K27" si="4">SUM(B12:J12)</f>
        <v>2566425</v>
      </c>
    </row>
    <row r="13" spans="1:13" ht="17.25" customHeight="1">
      <c r="A13" s="14" t="s">
        <v>20</v>
      </c>
      <c r="B13" s="13">
        <v>122131</v>
      </c>
      <c r="C13" s="13">
        <v>172871</v>
      </c>
      <c r="D13" s="13">
        <v>178206</v>
      </c>
      <c r="E13" s="13">
        <v>124216</v>
      </c>
      <c r="F13" s="13">
        <v>165162</v>
      </c>
      <c r="G13" s="13">
        <v>252774</v>
      </c>
      <c r="H13" s="13">
        <v>117157</v>
      </c>
      <c r="I13" s="13">
        <v>26318</v>
      </c>
      <c r="J13" s="13">
        <v>64570</v>
      </c>
      <c r="K13" s="11">
        <f t="shared" si="4"/>
        <v>1223405</v>
      </c>
      <c r="L13" s="53"/>
      <c r="M13" s="54"/>
    </row>
    <row r="14" spans="1:13" ht="17.25" customHeight="1">
      <c r="A14" s="14" t="s">
        <v>21</v>
      </c>
      <c r="B14" s="13">
        <v>128061</v>
      </c>
      <c r="C14" s="13">
        <v>158139</v>
      </c>
      <c r="D14" s="13">
        <v>153053</v>
      </c>
      <c r="E14" s="13">
        <v>112675</v>
      </c>
      <c r="F14" s="13">
        <v>150951</v>
      </c>
      <c r="G14" s="13">
        <v>256075</v>
      </c>
      <c r="H14" s="13">
        <v>120815</v>
      </c>
      <c r="I14" s="13">
        <v>18476</v>
      </c>
      <c r="J14" s="13">
        <v>56199</v>
      </c>
      <c r="K14" s="11">
        <f t="shared" si="4"/>
        <v>1154444</v>
      </c>
      <c r="L14" s="53"/>
    </row>
    <row r="15" spans="1:13" ht="17.25" customHeight="1">
      <c r="A15" s="14" t="s">
        <v>22</v>
      </c>
      <c r="B15" s="13">
        <v>21019</v>
      </c>
      <c r="C15" s="13">
        <v>28813</v>
      </c>
      <c r="D15" s="13">
        <v>27286</v>
      </c>
      <c r="E15" s="13">
        <v>18342</v>
      </c>
      <c r="F15" s="13">
        <v>25029</v>
      </c>
      <c r="G15" s="13">
        <v>34207</v>
      </c>
      <c r="H15" s="13">
        <v>20159</v>
      </c>
      <c r="I15" s="13">
        <v>3773</v>
      </c>
      <c r="J15" s="13">
        <v>9948</v>
      </c>
      <c r="K15" s="11">
        <f t="shared" si="4"/>
        <v>188576</v>
      </c>
    </row>
    <row r="16" spans="1:13" ht="17.25" customHeight="1">
      <c r="A16" s="15" t="s">
        <v>117</v>
      </c>
      <c r="B16" s="13">
        <f>B17+B18+B19</f>
        <v>6884</v>
      </c>
      <c r="C16" s="13">
        <f t="shared" ref="C16:J16" si="5">C17+C18+C19</f>
        <v>9233</v>
      </c>
      <c r="D16" s="13">
        <f t="shared" si="5"/>
        <v>8242</v>
      </c>
      <c r="E16" s="13">
        <f t="shared" si="5"/>
        <v>5943</v>
      </c>
      <c r="F16" s="13">
        <f t="shared" si="5"/>
        <v>8345</v>
      </c>
      <c r="G16" s="13">
        <f t="shared" si="5"/>
        <v>13254</v>
      </c>
      <c r="H16" s="13">
        <f t="shared" si="5"/>
        <v>6327</v>
      </c>
      <c r="I16" s="13">
        <f t="shared" si="5"/>
        <v>1537</v>
      </c>
      <c r="J16" s="13">
        <f t="shared" si="5"/>
        <v>3002</v>
      </c>
      <c r="K16" s="11">
        <f t="shared" si="4"/>
        <v>62767</v>
      </c>
    </row>
    <row r="17" spans="1:12" ht="17.25" customHeight="1">
      <c r="A17" s="14" t="s">
        <v>118</v>
      </c>
      <c r="B17" s="13">
        <v>3303</v>
      </c>
      <c r="C17" s="13">
        <v>4615</v>
      </c>
      <c r="D17" s="13">
        <v>4132</v>
      </c>
      <c r="E17" s="13">
        <v>3194</v>
      </c>
      <c r="F17" s="13">
        <v>4310</v>
      </c>
      <c r="G17" s="13">
        <v>7214</v>
      </c>
      <c r="H17" s="13">
        <v>3539</v>
      </c>
      <c r="I17" s="13">
        <v>830</v>
      </c>
      <c r="J17" s="13">
        <v>1553</v>
      </c>
      <c r="K17" s="11">
        <f t="shared" si="4"/>
        <v>32690</v>
      </c>
    </row>
    <row r="18" spans="1:12" ht="17.25" customHeight="1">
      <c r="A18" s="14" t="s">
        <v>119</v>
      </c>
      <c r="B18" s="13">
        <v>255</v>
      </c>
      <c r="C18" s="13">
        <v>317</v>
      </c>
      <c r="D18" s="13">
        <v>334</v>
      </c>
      <c r="E18" s="13">
        <v>311</v>
      </c>
      <c r="F18" s="13">
        <v>395</v>
      </c>
      <c r="G18" s="13">
        <v>698</v>
      </c>
      <c r="H18" s="13">
        <v>298</v>
      </c>
      <c r="I18" s="13">
        <v>63</v>
      </c>
      <c r="J18" s="13">
        <v>111</v>
      </c>
      <c r="K18" s="11">
        <f t="shared" si="4"/>
        <v>2782</v>
      </c>
    </row>
    <row r="19" spans="1:12" ht="17.25" customHeight="1">
      <c r="A19" s="14" t="s">
        <v>120</v>
      </c>
      <c r="B19" s="13">
        <v>3326</v>
      </c>
      <c r="C19" s="13">
        <v>4301</v>
      </c>
      <c r="D19" s="13">
        <v>3776</v>
      </c>
      <c r="E19" s="13">
        <v>2438</v>
      </c>
      <c r="F19" s="13">
        <v>3640</v>
      </c>
      <c r="G19" s="13">
        <v>5342</v>
      </c>
      <c r="H19" s="13">
        <v>2490</v>
      </c>
      <c r="I19" s="13">
        <v>644</v>
      </c>
      <c r="J19" s="13">
        <v>1338</v>
      </c>
      <c r="K19" s="11">
        <f t="shared" si="4"/>
        <v>27295</v>
      </c>
    </row>
    <row r="20" spans="1:12" ht="17.25" customHeight="1">
      <c r="A20" s="16" t="s">
        <v>23</v>
      </c>
      <c r="B20" s="11">
        <f>+B21+B22+B23</f>
        <v>179689</v>
      </c>
      <c r="C20" s="11">
        <f t="shared" ref="C20:J20" si="6">+C21+C22+C23</f>
        <v>218951</v>
      </c>
      <c r="D20" s="11">
        <f t="shared" si="6"/>
        <v>245106</v>
      </c>
      <c r="E20" s="11">
        <f t="shared" si="6"/>
        <v>162017</v>
      </c>
      <c r="F20" s="11">
        <f t="shared" si="6"/>
        <v>254976</v>
      </c>
      <c r="G20" s="11">
        <f t="shared" si="6"/>
        <v>455435</v>
      </c>
      <c r="H20" s="11">
        <f t="shared" si="6"/>
        <v>159493</v>
      </c>
      <c r="I20" s="11">
        <f t="shared" si="6"/>
        <v>38987</v>
      </c>
      <c r="J20" s="11">
        <f t="shared" si="6"/>
        <v>85228</v>
      </c>
      <c r="K20" s="11">
        <f t="shared" si="4"/>
        <v>1799882</v>
      </c>
    </row>
    <row r="21" spans="1:12" ht="17.25" customHeight="1">
      <c r="A21" s="12" t="s">
        <v>24</v>
      </c>
      <c r="B21" s="13">
        <v>90676</v>
      </c>
      <c r="C21" s="13">
        <v>120350</v>
      </c>
      <c r="D21" s="13">
        <v>136906</v>
      </c>
      <c r="E21" s="13">
        <v>89407</v>
      </c>
      <c r="F21" s="13">
        <v>138526</v>
      </c>
      <c r="G21" s="13">
        <v>233053</v>
      </c>
      <c r="H21" s="13">
        <v>87165</v>
      </c>
      <c r="I21" s="13">
        <v>23156</v>
      </c>
      <c r="J21" s="13">
        <v>46488</v>
      </c>
      <c r="K21" s="11">
        <f t="shared" si="4"/>
        <v>965727</v>
      </c>
      <c r="L21" s="53"/>
    </row>
    <row r="22" spans="1:12" ht="17.25" customHeight="1">
      <c r="A22" s="12" t="s">
        <v>25</v>
      </c>
      <c r="B22" s="13">
        <v>76049</v>
      </c>
      <c r="C22" s="13">
        <v>82758</v>
      </c>
      <c r="D22" s="13">
        <v>91264</v>
      </c>
      <c r="E22" s="13">
        <v>62675</v>
      </c>
      <c r="F22" s="13">
        <v>99675</v>
      </c>
      <c r="G22" s="13">
        <v>195972</v>
      </c>
      <c r="H22" s="13">
        <v>61539</v>
      </c>
      <c r="I22" s="13">
        <v>13189</v>
      </c>
      <c r="J22" s="13">
        <v>32600</v>
      </c>
      <c r="K22" s="11">
        <f t="shared" si="4"/>
        <v>715721</v>
      </c>
      <c r="L22" s="53"/>
    </row>
    <row r="23" spans="1:12" ht="17.25" customHeight="1">
      <c r="A23" s="12" t="s">
        <v>26</v>
      </c>
      <c r="B23" s="13">
        <v>12964</v>
      </c>
      <c r="C23" s="13">
        <v>15843</v>
      </c>
      <c r="D23" s="13">
        <v>16936</v>
      </c>
      <c r="E23" s="13">
        <v>9935</v>
      </c>
      <c r="F23" s="13">
        <v>16775</v>
      </c>
      <c r="G23" s="13">
        <v>26410</v>
      </c>
      <c r="H23" s="13">
        <v>10789</v>
      </c>
      <c r="I23" s="13">
        <v>2642</v>
      </c>
      <c r="J23" s="13">
        <v>6140</v>
      </c>
      <c r="K23" s="11">
        <f t="shared" si="4"/>
        <v>118434</v>
      </c>
    </row>
    <row r="24" spans="1:12" ht="17.25" customHeight="1">
      <c r="A24" s="16" t="s">
        <v>27</v>
      </c>
      <c r="B24" s="13">
        <v>46765</v>
      </c>
      <c r="C24" s="13">
        <v>73670</v>
      </c>
      <c r="D24" s="13">
        <v>87822</v>
      </c>
      <c r="E24" s="13">
        <v>53694</v>
      </c>
      <c r="F24" s="13">
        <v>64003</v>
      </c>
      <c r="G24" s="13">
        <v>75069</v>
      </c>
      <c r="H24" s="13">
        <v>36609</v>
      </c>
      <c r="I24" s="13">
        <v>15971</v>
      </c>
      <c r="J24" s="13">
        <v>36628</v>
      </c>
      <c r="K24" s="11">
        <f t="shared" si="4"/>
        <v>490231</v>
      </c>
    </row>
    <row r="25" spans="1:12" ht="17.25" customHeight="1">
      <c r="A25" s="12" t="s">
        <v>28</v>
      </c>
      <c r="B25" s="13">
        <v>29930</v>
      </c>
      <c r="C25" s="13">
        <v>47149</v>
      </c>
      <c r="D25" s="13">
        <v>56206</v>
      </c>
      <c r="E25" s="13">
        <v>34364</v>
      </c>
      <c r="F25" s="13">
        <v>40962</v>
      </c>
      <c r="G25" s="13">
        <v>48044</v>
      </c>
      <c r="H25" s="13">
        <v>23430</v>
      </c>
      <c r="I25" s="13">
        <v>10221</v>
      </c>
      <c r="J25" s="13">
        <v>23442</v>
      </c>
      <c r="K25" s="11">
        <f t="shared" si="4"/>
        <v>313748</v>
      </c>
      <c r="L25" s="53"/>
    </row>
    <row r="26" spans="1:12" ht="17.25" customHeight="1">
      <c r="A26" s="12" t="s">
        <v>29</v>
      </c>
      <c r="B26" s="13">
        <v>16835</v>
      </c>
      <c r="C26" s="13">
        <v>26521</v>
      </c>
      <c r="D26" s="13">
        <v>31616</v>
      </c>
      <c r="E26" s="13">
        <v>19330</v>
      </c>
      <c r="F26" s="13">
        <v>23041</v>
      </c>
      <c r="G26" s="13">
        <v>27025</v>
      </c>
      <c r="H26" s="13">
        <v>13179</v>
      </c>
      <c r="I26" s="13">
        <v>5750</v>
      </c>
      <c r="J26" s="13">
        <v>13186</v>
      </c>
      <c r="K26" s="11">
        <f t="shared" si="4"/>
        <v>176483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6866</v>
      </c>
      <c r="I27" s="11">
        <v>0</v>
      </c>
      <c r="J27" s="11">
        <v>0</v>
      </c>
      <c r="K27" s="11">
        <f t="shared" si="4"/>
        <v>6866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2.4137</v>
      </c>
      <c r="C29" s="33">
        <f t="shared" ref="C29:J29" si="7">SUM(C30:C33)</f>
        <v>2.7531059999999998</v>
      </c>
      <c r="D29" s="33">
        <f t="shared" si="7"/>
        <v>3.1276999999999999</v>
      </c>
      <c r="E29" s="33">
        <f t="shared" si="7"/>
        <v>2.6360000000000001</v>
      </c>
      <c r="F29" s="33">
        <f t="shared" si="7"/>
        <v>2.5590000000000002</v>
      </c>
      <c r="G29" s="33">
        <f t="shared" si="7"/>
        <v>2.2014</v>
      </c>
      <c r="H29" s="33">
        <f t="shared" si="7"/>
        <v>2.5242</v>
      </c>
      <c r="I29" s="33">
        <f t="shared" si="7"/>
        <v>4.4806999999999997</v>
      </c>
      <c r="J29" s="33">
        <f t="shared" si="7"/>
        <v>2.6566999999999998</v>
      </c>
      <c r="K29" s="19">
        <v>0</v>
      </c>
    </row>
    <row r="30" spans="1:12" ht="17.25" customHeight="1">
      <c r="A30" s="16" t="s">
        <v>34</v>
      </c>
      <c r="B30" s="33">
        <v>2.4137</v>
      </c>
      <c r="C30" s="33">
        <v>2.7469999999999999</v>
      </c>
      <c r="D30" s="33">
        <v>3.1276999999999999</v>
      </c>
      <c r="E30" s="33">
        <v>2.6360000000000001</v>
      </c>
      <c r="F30" s="33">
        <v>2.5590000000000002</v>
      </c>
      <c r="G30" s="33">
        <v>2.2014</v>
      </c>
      <c r="H30" s="33">
        <v>2.5242</v>
      </c>
      <c r="I30" s="33">
        <v>4.4806999999999997</v>
      </c>
      <c r="J30" s="33">
        <v>2.6566999999999998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6.1060000000000003E-3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10454.719999999999</v>
      </c>
      <c r="I35" s="19">
        <v>0</v>
      </c>
      <c r="J35" s="19">
        <v>0</v>
      </c>
      <c r="K35" s="23">
        <f>SUM(B35:J35)</f>
        <v>10454.719999999999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1346490.47</v>
      </c>
      <c r="C47" s="22">
        <f t="shared" ref="C47:H47" si="9">+C48+C56</f>
        <v>2017564.95</v>
      </c>
      <c r="D47" s="22">
        <f t="shared" si="9"/>
        <v>2386024.89</v>
      </c>
      <c r="E47" s="22">
        <f t="shared" si="9"/>
        <v>1386274.79</v>
      </c>
      <c r="F47" s="22">
        <f t="shared" si="9"/>
        <v>1856129.31</v>
      </c>
      <c r="G47" s="22">
        <f t="shared" si="9"/>
        <v>2549429.5700000003</v>
      </c>
      <c r="H47" s="22">
        <f t="shared" si="9"/>
        <v>1344276.3099999998</v>
      </c>
      <c r="I47" s="22">
        <f>+I48+I56</f>
        <v>515710.65</v>
      </c>
      <c r="J47" s="22">
        <f>+J48+J56</f>
        <v>741017.99</v>
      </c>
      <c r="K47" s="22">
        <f>SUM(B47:J47)</f>
        <v>14142918.930000002</v>
      </c>
    </row>
    <row r="48" spans="1:11" ht="17.25" customHeight="1">
      <c r="A48" s="16" t="s">
        <v>48</v>
      </c>
      <c r="B48" s="23">
        <f>SUM(B49:B55)</f>
        <v>1329497.3400000001</v>
      </c>
      <c r="C48" s="23">
        <f t="shared" ref="C48:H48" si="10">SUM(C49:C55)</f>
        <v>1994851.05</v>
      </c>
      <c r="D48" s="23">
        <f t="shared" si="10"/>
        <v>2363114.9700000002</v>
      </c>
      <c r="E48" s="23">
        <f t="shared" si="10"/>
        <v>1364875.99</v>
      </c>
      <c r="F48" s="23">
        <f t="shared" si="10"/>
        <v>1835289.21</v>
      </c>
      <c r="G48" s="23">
        <f t="shared" si="10"/>
        <v>2521113.7200000002</v>
      </c>
      <c r="H48" s="23">
        <f t="shared" si="10"/>
        <v>1326628.1299999999</v>
      </c>
      <c r="I48" s="23">
        <f>SUM(I49:I55)</f>
        <v>515710.65</v>
      </c>
      <c r="J48" s="23">
        <f>SUM(J49:J55)</f>
        <v>727853.44</v>
      </c>
      <c r="K48" s="23">
        <f t="shared" ref="K48:K56" si="11">SUM(B48:J48)</f>
        <v>13978934.5</v>
      </c>
    </row>
    <row r="49" spans="1:11" ht="17.25" customHeight="1">
      <c r="A49" s="35" t="s">
        <v>49</v>
      </c>
      <c r="B49" s="23">
        <f t="shared" ref="B49:H49" si="12">ROUND(B30*B7,2)</f>
        <v>1329497.3400000001</v>
      </c>
      <c r="C49" s="23">
        <f t="shared" si="12"/>
        <v>1990426.75</v>
      </c>
      <c r="D49" s="23">
        <f t="shared" si="12"/>
        <v>2363114.9700000002</v>
      </c>
      <c r="E49" s="23">
        <f t="shared" si="12"/>
        <v>1364875.99</v>
      </c>
      <c r="F49" s="23">
        <f t="shared" si="12"/>
        <v>1835289.21</v>
      </c>
      <c r="G49" s="23">
        <f t="shared" si="12"/>
        <v>2521113.7200000002</v>
      </c>
      <c r="H49" s="23">
        <f t="shared" si="12"/>
        <v>1316173.4099999999</v>
      </c>
      <c r="I49" s="23">
        <f>ROUND(I30*I7,2)</f>
        <v>515710.65</v>
      </c>
      <c r="J49" s="23">
        <f>ROUND(J30*J7,2)</f>
        <v>727853.44</v>
      </c>
      <c r="K49" s="23">
        <f t="shared" si="11"/>
        <v>13964055.480000002</v>
      </c>
    </row>
    <row r="50" spans="1:11" ht="17.25" customHeight="1">
      <c r="A50" s="35" t="s">
        <v>50</v>
      </c>
      <c r="B50" s="19">
        <v>0</v>
      </c>
      <c r="C50" s="23">
        <f>ROUND(C31*C7,2)</f>
        <v>4424.3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4424.3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10454.719999999999</v>
      </c>
      <c r="I53" s="32">
        <f>+I35</f>
        <v>0</v>
      </c>
      <c r="J53" s="32">
        <f>+J35</f>
        <v>0</v>
      </c>
      <c r="K53" s="23">
        <f t="shared" si="11"/>
        <v>10454.719999999999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22909.919999999998</v>
      </c>
      <c r="E56" s="37">
        <v>21398.799999999999</v>
      </c>
      <c r="F56" s="37">
        <v>20840.099999999999</v>
      </c>
      <c r="G56" s="37">
        <v>28315.85</v>
      </c>
      <c r="H56" s="37">
        <v>17648.18</v>
      </c>
      <c r="I56" s="19">
        <v>0</v>
      </c>
      <c r="J56" s="37">
        <v>13164.55</v>
      </c>
      <c r="K56" s="37">
        <f t="shared" si="11"/>
        <v>163984.43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-275911</v>
      </c>
      <c r="C60" s="36">
        <f t="shared" si="13"/>
        <v>-211076.61000000002</v>
      </c>
      <c r="D60" s="36">
        <f t="shared" si="13"/>
        <v>-225570.06</v>
      </c>
      <c r="E60" s="36">
        <f t="shared" si="13"/>
        <v>-293205.10000000003</v>
      </c>
      <c r="F60" s="36">
        <f t="shared" si="13"/>
        <v>-310998.47000000003</v>
      </c>
      <c r="G60" s="36">
        <f t="shared" si="13"/>
        <v>-316759.08</v>
      </c>
      <c r="H60" s="36">
        <f t="shared" si="13"/>
        <v>-175341.49</v>
      </c>
      <c r="I60" s="36">
        <f t="shared" si="13"/>
        <v>-73278.31</v>
      </c>
      <c r="J60" s="36">
        <f t="shared" si="13"/>
        <v>-79122.42</v>
      </c>
      <c r="K60" s="36">
        <f>SUM(B60:J60)</f>
        <v>-1961262.54</v>
      </c>
    </row>
    <row r="61" spans="1:11" ht="18.75" customHeight="1">
      <c r="A61" s="16" t="s">
        <v>82</v>
      </c>
      <c r="B61" s="36">
        <f t="shared" ref="B61:J61" si="14">B62+B63+B64+B65+B66+B67</f>
        <v>-262378.55</v>
      </c>
      <c r="C61" s="36">
        <f t="shared" si="14"/>
        <v>-191238.17</v>
      </c>
      <c r="D61" s="36">
        <f t="shared" si="14"/>
        <v>-205906.15</v>
      </c>
      <c r="E61" s="36">
        <f t="shared" si="14"/>
        <v>-267779.40000000002</v>
      </c>
      <c r="F61" s="36">
        <f t="shared" si="14"/>
        <v>-292721.39</v>
      </c>
      <c r="G61" s="36">
        <f t="shared" si="14"/>
        <v>-289462.5</v>
      </c>
      <c r="H61" s="36">
        <f t="shared" si="14"/>
        <v>-161988</v>
      </c>
      <c r="I61" s="36">
        <f t="shared" si="14"/>
        <v>-30102</v>
      </c>
      <c r="J61" s="36">
        <f t="shared" si="14"/>
        <v>-55182</v>
      </c>
      <c r="K61" s="36">
        <f t="shared" ref="K61:K92" si="15">SUM(B61:J61)</f>
        <v>-1756758.1600000001</v>
      </c>
    </row>
    <row r="62" spans="1:11" ht="18.75" customHeight="1">
      <c r="A62" s="12" t="s">
        <v>83</v>
      </c>
      <c r="B62" s="36">
        <f>-ROUND(B9*$D$3,2)</f>
        <v>-138792</v>
      </c>
      <c r="C62" s="36">
        <f t="shared" ref="C62:J62" si="16">-ROUND(C9*$D$3,2)</f>
        <v>-188715</v>
      </c>
      <c r="D62" s="36">
        <f t="shared" si="16"/>
        <v>-167487</v>
      </c>
      <c r="E62" s="36">
        <f t="shared" si="16"/>
        <v>-122688</v>
      </c>
      <c r="F62" s="36">
        <f t="shared" si="16"/>
        <v>-146172</v>
      </c>
      <c r="G62" s="36">
        <f t="shared" si="16"/>
        <v>-175254</v>
      </c>
      <c r="H62" s="36">
        <f t="shared" si="16"/>
        <v>-161988</v>
      </c>
      <c r="I62" s="36">
        <f t="shared" si="16"/>
        <v>-30102</v>
      </c>
      <c r="J62" s="36">
        <f t="shared" si="16"/>
        <v>-55182</v>
      </c>
      <c r="K62" s="36">
        <f t="shared" si="15"/>
        <v>-1186380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-759</v>
      </c>
      <c r="C64" s="36">
        <v>-12</v>
      </c>
      <c r="D64" s="36">
        <v>-177</v>
      </c>
      <c r="E64" s="36">
        <v>-645</v>
      </c>
      <c r="F64" s="36">
        <v>-309</v>
      </c>
      <c r="G64" s="36">
        <v>-270</v>
      </c>
      <c r="H64" s="36">
        <v>0</v>
      </c>
      <c r="I64" s="36">
        <v>0</v>
      </c>
      <c r="J64" s="36">
        <v>0</v>
      </c>
      <c r="K64" s="36">
        <f t="shared" si="15"/>
        <v>-2172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-122827.55</v>
      </c>
      <c r="C66" s="48">
        <v>-2511.17</v>
      </c>
      <c r="D66" s="48">
        <v>-38242.15</v>
      </c>
      <c r="E66" s="48">
        <v>-144446.39999999999</v>
      </c>
      <c r="F66" s="48">
        <v>-146240.39000000001</v>
      </c>
      <c r="G66" s="48">
        <v>-113938.5</v>
      </c>
      <c r="H66" s="19">
        <v>0</v>
      </c>
      <c r="I66" s="19">
        <v>0</v>
      </c>
      <c r="J66" s="19">
        <v>0</v>
      </c>
      <c r="K66" s="36">
        <f t="shared" si="15"/>
        <v>-568206.16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-13532.45</v>
      </c>
      <c r="C68" s="36">
        <f t="shared" si="17"/>
        <v>-19838.439999999999</v>
      </c>
      <c r="D68" s="36">
        <f t="shared" si="17"/>
        <v>-19663.91</v>
      </c>
      <c r="E68" s="36">
        <f t="shared" si="17"/>
        <v>-25425.7</v>
      </c>
      <c r="F68" s="36">
        <f t="shared" si="17"/>
        <v>-18277.080000000002</v>
      </c>
      <c r="G68" s="36">
        <f t="shared" si="17"/>
        <v>-27296.58</v>
      </c>
      <c r="H68" s="36">
        <f t="shared" si="17"/>
        <v>-13353.49</v>
      </c>
      <c r="I68" s="36">
        <f t="shared" si="17"/>
        <v>-43176.31</v>
      </c>
      <c r="J68" s="36">
        <f t="shared" si="17"/>
        <v>-22942.059999999998</v>
      </c>
      <c r="K68" s="36">
        <f t="shared" si="15"/>
        <v>-203506.02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-13532.45</v>
      </c>
      <c r="C73" s="36">
        <v>-19644.77</v>
      </c>
      <c r="D73" s="36">
        <v>-18570.98</v>
      </c>
      <c r="E73" s="36">
        <v>-13023.09</v>
      </c>
      <c r="F73" s="36">
        <v>-17896.43</v>
      </c>
      <c r="G73" s="36">
        <v>-27271.4</v>
      </c>
      <c r="H73" s="36">
        <v>-13353.49</v>
      </c>
      <c r="I73" s="36">
        <v>-4694.37</v>
      </c>
      <c r="J73" s="36">
        <v>-9677.84</v>
      </c>
      <c r="K73" s="49">
        <f t="shared" si="15"/>
        <v>-137664.82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/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/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/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/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/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/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/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/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/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/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/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/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/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/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/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/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/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/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-11506.08</v>
      </c>
      <c r="F92" s="19">
        <v>0</v>
      </c>
      <c r="G92" s="19">
        <v>0</v>
      </c>
      <c r="H92" s="19">
        <v>0</v>
      </c>
      <c r="I92" s="49">
        <v>-6497.95</v>
      </c>
      <c r="J92" s="49">
        <v>-13264.22</v>
      </c>
      <c r="K92" s="49">
        <f t="shared" si="15"/>
        <v>-31268.25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t="shared" ref="K94:K100" si="18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t="shared" ref="B97:H97" si="19">+B98+B99</f>
        <v>1070579.47</v>
      </c>
      <c r="C97" s="24">
        <f t="shared" si="19"/>
        <v>1806488.34</v>
      </c>
      <c r="D97" s="24">
        <f t="shared" si="19"/>
        <v>2160454.83</v>
      </c>
      <c r="E97" s="24">
        <f t="shared" si="19"/>
        <v>1093069.69</v>
      </c>
      <c r="F97" s="24">
        <f t="shared" si="19"/>
        <v>1545130.8399999999</v>
      </c>
      <c r="G97" s="24">
        <f t="shared" si="19"/>
        <v>2232670.4900000002</v>
      </c>
      <c r="H97" s="24">
        <f t="shared" si="19"/>
        <v>1168934.8199999998</v>
      </c>
      <c r="I97" s="24">
        <f>+I98+I99</f>
        <v>442432.34</v>
      </c>
      <c r="J97" s="24">
        <f>+J98+J99</f>
        <v>661895.56999999983</v>
      </c>
      <c r="K97" s="49">
        <f t="shared" si="18"/>
        <v>12181656.390000001</v>
      </c>
      <c r="L97" s="55"/>
    </row>
    <row r="98" spans="1:13" ht="18.75" customHeight="1">
      <c r="A98" s="16" t="s">
        <v>90</v>
      </c>
      <c r="B98" s="24">
        <f t="shared" ref="B98:J98" si="20">+B48+B61+B68+B94</f>
        <v>1053586.3400000001</v>
      </c>
      <c r="C98" s="24">
        <f t="shared" si="20"/>
        <v>1783774.4400000002</v>
      </c>
      <c r="D98" s="24">
        <f t="shared" si="20"/>
        <v>2137544.91</v>
      </c>
      <c r="E98" s="24">
        <f t="shared" si="20"/>
        <v>1071670.8899999999</v>
      </c>
      <c r="F98" s="24">
        <f t="shared" si="20"/>
        <v>1524290.7399999998</v>
      </c>
      <c r="G98" s="24">
        <f t="shared" si="20"/>
        <v>2204354.64</v>
      </c>
      <c r="H98" s="24">
        <f t="shared" si="20"/>
        <v>1151286.6399999999</v>
      </c>
      <c r="I98" s="24">
        <f t="shared" si="20"/>
        <v>442432.34</v>
      </c>
      <c r="J98" s="24">
        <f t="shared" si="20"/>
        <v>649729.37999999989</v>
      </c>
      <c r="K98" s="49">
        <f t="shared" si="18"/>
        <v>12018670.32</v>
      </c>
      <c r="L98" s="55"/>
    </row>
    <row r="99" spans="1:13" ht="18" customHeight="1">
      <c r="A99" s="16" t="s">
        <v>124</v>
      </c>
      <c r="B99" s="24">
        <f t="shared" ref="B99:J99" si="21">IF(+B56+B95+B100&lt;0,0,(B56+B95+B100))</f>
        <v>16993.13</v>
      </c>
      <c r="C99" s="24">
        <f>IF(+C56+C95+C100&lt;0,0,(C56+C95+C100))</f>
        <v>22713.9</v>
      </c>
      <c r="D99" s="24">
        <f t="shared" si="21"/>
        <v>22909.919999999998</v>
      </c>
      <c r="E99" s="24">
        <f t="shared" si="21"/>
        <v>21398.799999999999</v>
      </c>
      <c r="F99" s="24">
        <f t="shared" si="21"/>
        <v>20840.099999999999</v>
      </c>
      <c r="G99" s="24">
        <f t="shared" si="21"/>
        <v>28315.85</v>
      </c>
      <c r="H99" s="24">
        <f t="shared" si="21"/>
        <v>17648.18</v>
      </c>
      <c r="I99" s="19">
        <f t="shared" si="21"/>
        <v>0</v>
      </c>
      <c r="J99" s="24">
        <f t="shared" si="21"/>
        <v>12166.189999999999</v>
      </c>
      <c r="K99" s="49">
        <f t="shared" si="18"/>
        <v>162986.07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3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12181656.399999999</v>
      </c>
      <c r="L105" s="55"/>
    </row>
    <row r="106" spans="1:13" ht="18.75" customHeight="1">
      <c r="A106" s="26" t="s">
        <v>78</v>
      </c>
      <c r="B106" s="27">
        <v>127178.04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127178.04</v>
      </c>
    </row>
    <row r="107" spans="1:13" ht="18.75" customHeight="1">
      <c r="A107" s="26" t="s">
        <v>79</v>
      </c>
      <c r="B107" s="27">
        <v>943401.43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943401.43</v>
      </c>
    </row>
    <row r="108" spans="1:13" ht="18.75" customHeight="1">
      <c r="A108" s="26" t="s">
        <v>80</v>
      </c>
      <c r="B108" s="41">
        <v>0</v>
      </c>
      <c r="C108" s="27">
        <f>+C97</f>
        <v>1806488.34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1806488.34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2160454.83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2160454.83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1093069.69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1093069.69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198522.52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198522.52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281120.33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281120.33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416696.18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416696.18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648791.81000000006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648791.81000000006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637440.49</v>
      </c>
      <c r="H115" s="41">
        <v>0</v>
      </c>
      <c r="I115" s="41">
        <v>0</v>
      </c>
      <c r="J115" s="41">
        <v>0</v>
      </c>
      <c r="K115" s="42">
        <f t="shared" si="22"/>
        <v>637440.49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52854.87</v>
      </c>
      <c r="H116" s="41">
        <v>0</v>
      </c>
      <c r="I116" s="41">
        <v>0</v>
      </c>
      <c r="J116" s="41">
        <v>0</v>
      </c>
      <c r="K116" s="42">
        <f t="shared" si="22"/>
        <v>52854.87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362393.31</v>
      </c>
      <c r="H117" s="41">
        <v>0</v>
      </c>
      <c r="I117" s="41">
        <v>0</v>
      </c>
      <c r="J117" s="41">
        <v>0</v>
      </c>
      <c r="K117" s="42">
        <f t="shared" si="22"/>
        <v>362393.31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326445.95</v>
      </c>
      <c r="H118" s="41">
        <v>0</v>
      </c>
      <c r="I118" s="41">
        <v>0</v>
      </c>
      <c r="J118" s="41">
        <v>0</v>
      </c>
      <c r="K118" s="42">
        <f t="shared" si="22"/>
        <v>326445.95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853535.87</v>
      </c>
      <c r="H119" s="41">
        <v>0</v>
      </c>
      <c r="I119" s="41">
        <v>0</v>
      </c>
      <c r="J119" s="41">
        <v>0</v>
      </c>
      <c r="K119" s="42">
        <f t="shared" si="22"/>
        <v>853535.87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422781.31</v>
      </c>
      <c r="I120" s="41">
        <v>0</v>
      </c>
      <c r="J120" s="41">
        <v>0</v>
      </c>
      <c r="K120" s="42">
        <f t="shared" si="22"/>
        <v>422781.31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746153.52</v>
      </c>
      <c r="I121" s="41">
        <v>0</v>
      </c>
      <c r="J121" s="41">
        <v>0</v>
      </c>
      <c r="K121" s="42">
        <f t="shared" si="22"/>
        <v>746153.52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442432.34</v>
      </c>
      <c r="J122" s="41">
        <v>0</v>
      </c>
      <c r="K122" s="42">
        <f t="shared" si="22"/>
        <v>442432.34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661895.56999999995</v>
      </c>
      <c r="K123" s="45">
        <f t="shared" si="22"/>
        <v>661895.56999999995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0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2014-07-10T17:32:54Z</dcterms:modified>
</cp:coreProperties>
</file>