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<sst xmlns="http://schemas.openxmlformats.org/spreadsheetml/2006/main" count="127" uniqueCount="127">
  <si>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</si>
  <si>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</si>
  <si>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</si>
  <si>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</si>
  <si>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</si>
  <si>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</si>
  <si>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</si>
  <si>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</si>
  <si>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</si>
  <si>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</si>
  <si>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</si>
  <si>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</si>
  <si>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</si>
  <si>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</si>
  <si>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</si>
  <si>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</si>
  <si>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</si>
  <si>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</si>
  <si>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</si>
  <si>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</si>
  <si>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</si>
  <si>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</si>
  <si>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</si>
  <si>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</si>
  <si>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</si>
  <si>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</si>
  <si>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</si>
  <si>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</si>
  <si>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</si>
  <si>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</si>
  <si>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</si>
  <si>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</si>
  <si>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</si>
  <si>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</si>
  <si>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</si>
  <si>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</si>
  <si>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</si>
  <si>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</si>
  <si>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</si>
  <si>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</si>
  <si>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</si>
  <si>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</si>
  <si>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</si>
  <si>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</si>
  <si>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</si>
  <si>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</si>
  <si>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</si>
  <si>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</si>
  <si>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</si>
  <si>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</si>
  <si>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</si>
  <si>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</si>
  <si>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</si>
  <si>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</si>
  <si>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</si>
  <si>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</si>
  <si>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</si>
  <si>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</si>
  <si>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</si>
  <si>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</si>
  <si>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</si>
  <si>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</si>
  <si>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</si>
  <si>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</si>
  <si>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</si>
  <si>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</si>
  <si>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</si>
  <si>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</si>
  <si>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</si>
  <si>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</si>
  <si>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</si>
  <si>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</si>
  <si>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</si>
  <si>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</si>
  <si>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</si>
  <si>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</si>
  <si>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</si>
  <si>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</si>
  <si>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</si>
  <si>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</si>
  <si>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</si>
  <si>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</si>
  <si>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</si>
  <si>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</si>
  <si>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</si>
  <si>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</si>
  <si>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</si>
  <si>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</si>
  <si>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</si>
  <si>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</si>
  <si>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</si>
  <si>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</si>
  <si>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</si>
  <si>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</si>
  <si>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</si>
  <si>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</si>
  <si>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</si>
  <si>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</si>
  <si>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</si>
  <si>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</si>
  <si>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</si>
  <si>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</si>
  <si>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</si>
  <si>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</si>
  <si>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</si>
  <si>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</si>
  <si>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</si>
  <si>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</si>
  <si>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</si>
  <si>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</si>
  <si>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</si>
  <si>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</si>
  <si>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</si>
  <si>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</si>
  <si>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</si>
  <si>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</si>
  <si>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</si>
  <si>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</si>
  <si>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</si>
  <si>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</si>
  <si>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</si>
  <si>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</si>
  <si>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</si>
  <si>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</si>
  <si>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</si>
  <si>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</t>
  </si>
  <si>
    <t>OPERAÇÃO 02/07/14 - VENCIMENTO 10/07/14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</si>
</sst>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548650</v>
      </c>
      <c r="C7" s="9">
        <f t="shared" si="0"/>
        <v>725947</v>
      </c>
      <c r="D7" s="9">
        <f t="shared" si="0"/>
        <v>753741</v>
      </c>
      <c r="E7" s="9">
        <f t="shared" si="0"/>
        <v>513905</v>
      </c>
      <c r="F7" s="9">
        <f t="shared" si="0"/>
        <v>716313</v>
      </c>
      <c r="G7" s="9">
        <f t="shared" si="0"/>
        <v>1134011</v>
      </c>
      <c r="H7" s="9">
        <f t="shared" si="0"/>
        <v>521204</v>
      </c>
      <c r="I7" s="9">
        <f t="shared" si="0"/>
        <v>115604</v>
      </c>
      <c r="J7" s="9">
        <f t="shared" si="0"/>
        <v>272835</v>
      </c>
      <c r="K7" s="9">
        <f t="shared" si="0"/>
        <v>5302210</v>
      </c>
      <c r="L7" s="53"/>
    </row>
    <row r="8" spans="1:13" ht="17.25" customHeight="1">
      <c r="A8" s="10" t="s">
        <v>121</v>
      </c>
      <c r="B8" s="11">
        <f>B9+B12+B16</f>
        <v>322992</v>
      </c>
      <c r="C8" s="11">
        <f t="shared" ref="C8:J8" si="1">C9+C12+C16</f>
        <v>432872</v>
      </c>
      <c r="D8" s="11">
        <f t="shared" si="1"/>
        <v>420491</v>
      </c>
      <c r="E8" s="11">
        <f t="shared" si="1"/>
        <v>300760</v>
      </c>
      <c r="F8" s="11">
        <f t="shared" si="1"/>
        <v>396024</v>
      </c>
      <c r="G8" s="11">
        <f t="shared" si="1"/>
        <v>610889</v>
      </c>
      <c r="H8" s="11">
        <f t="shared" si="1"/>
        <v>318955</v>
      </c>
      <c r="I8" s="11">
        <f t="shared" si="1"/>
        <v>60055</v>
      </c>
      <c r="J8" s="11">
        <f t="shared" si="1"/>
        <v>151076</v>
      </c>
      <c r="K8" s="11">
        <f>SUM(B8:J8)</f>
        <v>3014114</v>
      </c>
    </row>
    <row r="9" spans="1:13" ht="17.25" customHeight="1">
      <c r="A9" s="15" t="s">
        <v>17</v>
      </c>
      <c r="B9" s="13">
        <f>+B10+B11</f>
        <v>46174</v>
      </c>
      <c r="C9" s="13">
        <f t="shared" ref="C9:J9" si="2">+C10+C11</f>
        <v>62644</v>
      </c>
      <c r="D9" s="13">
        <f t="shared" si="2"/>
        <v>55486</v>
      </c>
      <c r="E9" s="13">
        <f t="shared" si="2"/>
        <v>40842</v>
      </c>
      <c r="F9" s="13">
        <f t="shared" si="2"/>
        <v>48194</v>
      </c>
      <c r="G9" s="13">
        <f t="shared" si="2"/>
        <v>58755</v>
      </c>
      <c r="H9" s="13">
        <f t="shared" si="2"/>
        <v>54463</v>
      </c>
      <c r="I9" s="13">
        <f t="shared" si="2"/>
        <v>10167</v>
      </c>
      <c r="J9" s="13">
        <f t="shared" si="2"/>
        <v>17857</v>
      </c>
      <c r="K9" s="11">
        <f>SUM(B9:J9)</f>
        <v>394582</v>
      </c>
    </row>
    <row r="10" spans="1:13" ht="17.25" customHeight="1">
      <c r="A10" s="30" t="s">
        <v>18</v>
      </c>
      <c r="B10" s="13">
        <v>45754</v>
      </c>
      <c r="C10" s="13">
        <v>62202</v>
      </c>
      <c r="D10" s="13">
        <v>55053</v>
      </c>
      <c r="E10" s="13">
        <v>40740</v>
      </c>
      <c r="F10" s="13">
        <v>47527</v>
      </c>
      <c r="G10" s="13">
        <v>56836</v>
      </c>
      <c r="H10" s="13">
        <v>54072</v>
      </c>
      <c r="I10" s="13">
        <v>10118</v>
      </c>
      <c r="J10" s="13">
        <v>17857</v>
      </c>
      <c r="K10" s="11">
        <f>SUM(B10:J10)</f>
        <v>390159</v>
      </c>
    </row>
    <row r="11" spans="1:13" ht="17.25" customHeight="1">
      <c r="A11" s="30" t="s">
        <v>19</v>
      </c>
      <c r="B11" s="13">
        <v>420</v>
      </c>
      <c r="C11" s="13">
        <v>442</v>
      </c>
      <c r="D11" s="13">
        <v>433</v>
      </c>
      <c r="E11" s="13">
        <v>102</v>
      </c>
      <c r="F11" s="13">
        <v>667</v>
      </c>
      <c r="G11" s="13">
        <v>1919</v>
      </c>
      <c r="H11" s="13">
        <v>391</v>
      </c>
      <c r="I11" s="13">
        <v>49</v>
      </c>
      <c r="J11" s="13">
        <v>0</v>
      </c>
      <c r="K11" s="11">
        <f>SUM(B11:J11)</f>
        <v>4423</v>
      </c>
    </row>
    <row r="12" spans="1:13" ht="17.25" customHeight="1">
      <c r="A12" s="15" t="s">
        <v>31</v>
      </c>
      <c r="B12" s="17">
        <f t="shared" ref="B12:J12" si="3">SUM(B13:B15)</f>
        <v>269741</v>
      </c>
      <c r="C12" s="17">
        <f t="shared" si="3"/>
        <v>360465</v>
      </c>
      <c r="D12" s="17">
        <f t="shared" si="3"/>
        <v>356158</v>
      </c>
      <c r="E12" s="17">
        <f t="shared" si="3"/>
        <v>253703</v>
      </c>
      <c r="F12" s="17">
        <f t="shared" si="3"/>
        <v>338925</v>
      </c>
      <c r="G12" s="17">
        <f t="shared" si="3"/>
        <v>538261</v>
      </c>
      <c r="H12" s="17">
        <f t="shared" si="3"/>
        <v>257782</v>
      </c>
      <c r="I12" s="17">
        <f t="shared" si="3"/>
        <v>48303</v>
      </c>
      <c r="J12" s="17">
        <f t="shared" si="3"/>
        <v>130108</v>
      </c>
      <c r="K12" s="11">
        <f t="shared" ref="K12:K27" si="4">SUM(B12:J12)</f>
        <v>2553446</v>
      </c>
    </row>
    <row r="13" spans="1:13" ht="17.25" customHeight="1">
      <c r="A13" s="14" t="s">
        <v>20</v>
      </c>
      <c r="B13" s="13">
        <v>121632</v>
      </c>
      <c r="C13" s="13">
        <v>173163</v>
      </c>
      <c r="D13" s="13">
        <v>177740</v>
      </c>
      <c r="E13" s="13">
        <v>123463</v>
      </c>
      <c r="F13" s="13">
        <v>163858</v>
      </c>
      <c r="G13" s="13">
        <v>250768</v>
      </c>
      <c r="H13" s="13">
        <v>117188</v>
      </c>
      <c r="I13" s="13">
        <v>26188</v>
      </c>
      <c r="J13" s="13">
        <v>64034</v>
      </c>
      <c r="K13" s="11">
        <f t="shared" si="4"/>
        <v>1218034</v>
      </c>
      <c r="L13" s="53"/>
      <c r="M13" s="54"/>
    </row>
    <row r="14" spans="1:13" ht="17.25" customHeight="1">
      <c r="A14" s="14" t="s">
        <v>21</v>
      </c>
      <c r="B14" s="13">
        <v>127232</v>
      </c>
      <c r="C14" s="13">
        <v>157949</v>
      </c>
      <c r="D14" s="13">
        <v>150892</v>
      </c>
      <c r="E14" s="13">
        <v>111910</v>
      </c>
      <c r="F14" s="13">
        <v>149690</v>
      </c>
      <c r="G14" s="13">
        <v>253700</v>
      </c>
      <c r="H14" s="13">
        <v>120201</v>
      </c>
      <c r="I14" s="13">
        <v>18395</v>
      </c>
      <c r="J14" s="13">
        <v>55897</v>
      </c>
      <c r="K14" s="11">
        <f t="shared" si="4"/>
        <v>1145866</v>
      </c>
      <c r="L14" s="53"/>
    </row>
    <row r="15" spans="1:13" ht="17.25" customHeight="1">
      <c r="A15" s="14" t="s">
        <v>22</v>
      </c>
      <c r="B15" s="13">
        <v>20877</v>
      </c>
      <c r="C15" s="13">
        <v>29353</v>
      </c>
      <c r="D15" s="13">
        <v>27526</v>
      </c>
      <c r="E15" s="13">
        <v>18330</v>
      </c>
      <c r="F15" s="13">
        <v>25377</v>
      </c>
      <c r="G15" s="13">
        <v>33793</v>
      </c>
      <c r="H15" s="13">
        <v>20393</v>
      </c>
      <c r="I15" s="13">
        <v>3720</v>
      </c>
      <c r="J15" s="13">
        <v>10177</v>
      </c>
      <c r="K15" s="11">
        <f t="shared" si="4"/>
        <v>189546</v>
      </c>
    </row>
    <row r="16" spans="1:13" ht="17.25" customHeight="1">
      <c r="A16" s="15" t="s">
        <v>117</v>
      </c>
      <c r="B16" s="13">
        <f>B17+B18+B19</f>
        <v>7077</v>
      </c>
      <c r="C16" s="13">
        <f t="shared" ref="C16:J16" si="5">C17+C18+C19</f>
        <v>9763</v>
      </c>
      <c r="D16" s="13">
        <f t="shared" si="5"/>
        <v>8847</v>
      </c>
      <c r="E16" s="13">
        <f t="shared" si="5"/>
        <v>6215</v>
      </c>
      <c r="F16" s="13">
        <f t="shared" si="5"/>
        <v>8905</v>
      </c>
      <c r="G16" s="13">
        <f t="shared" si="5"/>
        <v>13873</v>
      </c>
      <c r="H16" s="13">
        <f t="shared" si="5"/>
        <v>6710</v>
      </c>
      <c r="I16" s="13">
        <f t="shared" si="5"/>
        <v>1585</v>
      </c>
      <c r="J16" s="13">
        <f t="shared" si="5"/>
        <v>3111</v>
      </c>
      <c r="K16" s="11">
        <f t="shared" si="4"/>
        <v>66086</v>
      </c>
    </row>
    <row r="17" spans="1:12" ht="17.25" customHeight="1">
      <c r="A17" s="14" t="s">
        <v>118</v>
      </c>
      <c r="B17" s="13">
        <v>3239</v>
      </c>
      <c r="C17" s="13">
        <v>4638</v>
      </c>
      <c r="D17" s="13">
        <v>4248</v>
      </c>
      <c r="E17" s="13">
        <v>3194</v>
      </c>
      <c r="F17" s="13">
        <v>4359</v>
      </c>
      <c r="G17" s="13">
        <v>7042</v>
      </c>
      <c r="H17" s="13">
        <v>3576</v>
      </c>
      <c r="I17" s="13">
        <v>830</v>
      </c>
      <c r="J17" s="13">
        <v>1574</v>
      </c>
      <c r="K17" s="11">
        <f t="shared" si="4"/>
        <v>32700</v>
      </c>
    </row>
    <row r="18" spans="1:12" ht="17.25" customHeight="1">
      <c r="A18" s="14" t="s">
        <v>119</v>
      </c>
      <c r="B18" s="13">
        <v>244</v>
      </c>
      <c r="C18" s="13">
        <v>314</v>
      </c>
      <c r="D18" s="13">
        <v>335</v>
      </c>
      <c r="E18" s="13">
        <v>267</v>
      </c>
      <c r="F18" s="13">
        <v>378</v>
      </c>
      <c r="G18" s="13">
        <v>645</v>
      </c>
      <c r="H18" s="13">
        <v>297</v>
      </c>
      <c r="I18" s="13">
        <v>67</v>
      </c>
      <c r="J18" s="13">
        <v>102</v>
      </c>
      <c r="K18" s="11">
        <f t="shared" si="4"/>
        <v>2649</v>
      </c>
    </row>
    <row r="19" spans="1:12" ht="17.25" customHeight="1">
      <c r="A19" s="14" t="s">
        <v>120</v>
      </c>
      <c r="B19" s="13">
        <v>3594</v>
      </c>
      <c r="C19" s="13">
        <v>4811</v>
      </c>
      <c r="D19" s="13">
        <v>4264</v>
      </c>
      <c r="E19" s="13">
        <v>2754</v>
      </c>
      <c r="F19" s="13">
        <v>4168</v>
      </c>
      <c r="G19" s="13">
        <v>6186</v>
      </c>
      <c r="H19" s="13">
        <v>2837</v>
      </c>
      <c r="I19" s="13">
        <v>688</v>
      </c>
      <c r="J19" s="13">
        <v>1435</v>
      </c>
      <c r="K19" s="11">
        <f t="shared" si="4"/>
        <v>30737</v>
      </c>
    </row>
    <row r="20" spans="1:12" ht="17.25" customHeight="1">
      <c r="A20" s="16" t="s">
        <v>23</v>
      </c>
      <c r="B20" s="11">
        <f>+B21+B22+B23</f>
        <v>178736</v>
      </c>
      <c r="C20" s="11">
        <f t="shared" ref="C20:J20" si="6">+C21+C22+C23</f>
        <v>219040</v>
      </c>
      <c r="D20" s="11">
        <f t="shared" si="6"/>
        <v>244639</v>
      </c>
      <c r="E20" s="11">
        <f t="shared" si="6"/>
        <v>159951</v>
      </c>
      <c r="F20" s="11">
        <f t="shared" si="6"/>
        <v>255549</v>
      </c>
      <c r="G20" s="11">
        <f t="shared" si="6"/>
        <v>448687</v>
      </c>
      <c r="H20" s="11">
        <f t="shared" si="6"/>
        <v>158745</v>
      </c>
      <c r="I20" s="11">
        <f t="shared" si="6"/>
        <v>38851</v>
      </c>
      <c r="J20" s="11">
        <f t="shared" si="6"/>
        <v>84466</v>
      </c>
      <c r="K20" s="11">
        <f t="shared" si="4"/>
        <v>1788664</v>
      </c>
    </row>
    <row r="21" spans="1:12" ht="17.25" customHeight="1">
      <c r="A21" s="12" t="s">
        <v>24</v>
      </c>
      <c r="B21" s="13">
        <v>90358</v>
      </c>
      <c r="C21" s="13">
        <v>120271</v>
      </c>
      <c r="D21" s="13">
        <v>137482</v>
      </c>
      <c r="E21" s="13">
        <v>88371</v>
      </c>
      <c r="F21" s="13">
        <v>139137</v>
      </c>
      <c r="G21" s="13">
        <v>229704</v>
      </c>
      <c r="H21" s="13">
        <v>86426</v>
      </c>
      <c r="I21" s="13">
        <v>23154</v>
      </c>
      <c r="J21" s="13">
        <v>46200</v>
      </c>
      <c r="K21" s="11">
        <f t="shared" si="4"/>
        <v>961103</v>
      </c>
      <c r="L21" s="53"/>
    </row>
    <row r="22" spans="1:12" ht="17.25" customHeight="1">
      <c r="A22" s="12" t="s">
        <v>25</v>
      </c>
      <c r="B22" s="13">
        <v>75336</v>
      </c>
      <c r="C22" s="13">
        <v>82832</v>
      </c>
      <c r="D22" s="13">
        <v>90119</v>
      </c>
      <c r="E22" s="13">
        <v>61693</v>
      </c>
      <c r="F22" s="13">
        <v>99539</v>
      </c>
      <c r="G22" s="13">
        <v>192974</v>
      </c>
      <c r="H22" s="13">
        <v>61513</v>
      </c>
      <c r="I22" s="13">
        <v>12971</v>
      </c>
      <c r="J22" s="13">
        <v>32168</v>
      </c>
      <c r="K22" s="11">
        <f t="shared" si="4"/>
        <v>709145</v>
      </c>
      <c r="L22" s="53"/>
    </row>
    <row r="23" spans="1:12" ht="17.25" customHeight="1">
      <c r="A23" s="12" t="s">
        <v>26</v>
      </c>
      <c r="B23" s="13">
        <v>13042</v>
      </c>
      <c r="C23" s="13">
        <v>15937</v>
      </c>
      <c r="D23" s="13">
        <v>17038</v>
      </c>
      <c r="E23" s="13">
        <v>9887</v>
      </c>
      <c r="F23" s="13">
        <v>16873</v>
      </c>
      <c r="G23" s="13">
        <v>26009</v>
      </c>
      <c r="H23" s="13">
        <v>10806</v>
      </c>
      <c r="I23" s="13">
        <v>2726</v>
      </c>
      <c r="J23" s="13">
        <v>6098</v>
      </c>
      <c r="K23" s="11">
        <f t="shared" si="4"/>
        <v>118416</v>
      </c>
    </row>
    <row r="24" spans="1:12" ht="17.25" customHeight="1">
      <c r="A24" s="16" t="s">
        <v>27</v>
      </c>
      <c r="B24" s="13">
        <v>46922</v>
      </c>
      <c r="C24" s="13">
        <v>74035</v>
      </c>
      <c r="D24" s="13">
        <v>88611</v>
      </c>
      <c r="E24" s="13">
        <v>53194</v>
      </c>
      <c r="F24" s="13">
        <v>64740</v>
      </c>
      <c r="G24" s="13">
        <v>74435</v>
      </c>
      <c r="H24" s="13">
        <v>36952</v>
      </c>
      <c r="I24" s="13">
        <v>16698</v>
      </c>
      <c r="J24" s="13">
        <v>37293</v>
      </c>
      <c r="K24" s="11">
        <f t="shared" si="4"/>
        <v>492880</v>
      </c>
    </row>
    <row r="25" spans="1:12" ht="17.25" customHeight="1">
      <c r="A25" s="12" t="s">
        <v>28</v>
      </c>
      <c r="B25" s="13">
        <v>30030</v>
      </c>
      <c r="C25" s="13">
        <v>47382</v>
      </c>
      <c r="D25" s="13">
        <v>56711</v>
      </c>
      <c r="E25" s="13">
        <v>34044</v>
      </c>
      <c r="F25" s="13">
        <v>41434</v>
      </c>
      <c r="G25" s="13">
        <v>47638</v>
      </c>
      <c r="H25" s="13">
        <v>23649</v>
      </c>
      <c r="I25" s="13">
        <v>10687</v>
      </c>
      <c r="J25" s="13">
        <v>23868</v>
      </c>
      <c r="K25" s="11">
        <f t="shared" si="4"/>
        <v>315443</v>
      </c>
      <c r="L25" s="53"/>
    </row>
    <row r="26" spans="1:12" ht="17.25" customHeight="1">
      <c r="A26" s="12" t="s">
        <v>29</v>
      </c>
      <c r="B26" s="13">
        <v>16892</v>
      </c>
      <c r="C26" s="13">
        <v>26653</v>
      </c>
      <c r="D26" s="13">
        <v>31900</v>
      </c>
      <c r="E26" s="13">
        <v>19150</v>
      </c>
      <c r="F26" s="13">
        <v>23306</v>
      </c>
      <c r="G26" s="13">
        <v>26797</v>
      </c>
      <c r="H26" s="13">
        <v>13303</v>
      </c>
      <c r="I26" s="13">
        <v>6011</v>
      </c>
      <c r="J26" s="13">
        <v>13425</v>
      </c>
      <c r="K26" s="11">
        <f t="shared" si="4"/>
        <v>177437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6552</v>
      </c>
      <c r="I27" s="11">
        <v>0</v>
      </c>
      <c r="J27" s="11">
        <v>0</v>
      </c>
      <c r="K27" s="11">
        <f t="shared" si="4"/>
        <v>6552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2.4137</v>
      </c>
      <c r="C29" s="33">
        <f t="shared" ref="C29:J29" si="7">SUM(C30:C33)</f>
        <v>2.7531059999999998</v>
      </c>
      <c r="D29" s="33">
        <f t="shared" si="7"/>
        <v>3.1276999999999999</v>
      </c>
      <c r="E29" s="33">
        <f t="shared" si="7"/>
        <v>2.6360000000000001</v>
      </c>
      <c r="F29" s="33">
        <f t="shared" si="7"/>
        <v>2.5590000000000002</v>
      </c>
      <c r="G29" s="33">
        <f t="shared" si="7"/>
        <v>2.2014</v>
      </c>
      <c r="H29" s="33">
        <f t="shared" si="7"/>
        <v>2.5242</v>
      </c>
      <c r="I29" s="33">
        <f t="shared" si="7"/>
        <v>4.4806999999999997</v>
      </c>
      <c r="J29" s="33">
        <f t="shared" si="7"/>
        <v>2.6566999999999998</v>
      </c>
      <c r="K29" s="19">
        <v>0</v>
      </c>
    </row>
    <row r="30" spans="1:12" ht="17.25" customHeight="1">
      <c r="A30" s="16" t="s">
        <v>34</v>
      </c>
      <c r="B30" s="33">
        <v>2.4137</v>
      </c>
      <c r="C30" s="33">
        <v>2.7469999999999999</v>
      </c>
      <c r="D30" s="33">
        <v>3.1276999999999999</v>
      </c>
      <c r="E30" s="33">
        <v>2.6360000000000001</v>
      </c>
      <c r="F30" s="33">
        <v>2.5590000000000002</v>
      </c>
      <c r="G30" s="33">
        <v>2.2014</v>
      </c>
      <c r="H30" s="33">
        <v>2.5242</v>
      </c>
      <c r="I30" s="33">
        <v>4.4806999999999997</v>
      </c>
      <c r="J30" s="33">
        <v>2.6566999999999998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6.1060000000000003E-3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11247.32</v>
      </c>
      <c r="I35" s="19">
        <v>0</v>
      </c>
      <c r="J35" s="19">
        <v>0</v>
      </c>
      <c r="K35" s="23">
        <f>SUM(B35:J35)</f>
        <v>11247.32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47853.52</v>
      </c>
      <c r="I36" s="19">
        <v>0</v>
      </c>
      <c r="J36" s="19">
        <v>0</v>
      </c>
      <c r="K36" s="23">
        <f>SUM(B36:J36)</f>
        <v>47853.52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1341269.6399999999</v>
      </c>
      <c r="C47" s="22">
        <f t="shared" ref="C47:H47" si="9">+C48+C56</f>
        <v>2021322.9399999997</v>
      </c>
      <c r="D47" s="22">
        <f t="shared" si="9"/>
        <v>2380385.65</v>
      </c>
      <c r="E47" s="22">
        <f t="shared" si="9"/>
        <v>1376052.3800000001</v>
      </c>
      <c r="F47" s="22">
        <f t="shared" si="9"/>
        <v>1853885.07</v>
      </c>
      <c r="G47" s="22">
        <f t="shared" si="9"/>
        <v>2524727.67</v>
      </c>
      <c r="H47" s="22">
        <f t="shared" si="9"/>
        <v>1344924.92</v>
      </c>
      <c r="I47" s="22">
        <f>+I48+I56</f>
        <v>517986.84</v>
      </c>
      <c r="J47" s="22">
        <f>+J48+J56</f>
        <v>738005.29</v>
      </c>
      <c r="K47" s="22">
        <f>SUM(B47:J47)</f>
        <v>14098560.399999999</v>
      </c>
    </row>
    <row r="48" spans="1:11" ht="17.25" customHeight="1">
      <c r="A48" s="16" t="s">
        <v>48</v>
      </c>
      <c r="B48" s="23">
        <f>SUM(B49:B55)</f>
        <v>1324276.51</v>
      </c>
      <c r="C48" s="23">
        <f t="shared" ref="C48:H48" si="10">SUM(C49:C55)</f>
        <v>1998609.0399999998</v>
      </c>
      <c r="D48" s="23">
        <f t="shared" si="10"/>
        <v>2357475.73</v>
      </c>
      <c r="E48" s="23">
        <f t="shared" si="10"/>
        <v>1354653.58</v>
      </c>
      <c r="F48" s="23">
        <f t="shared" si="10"/>
        <v>1833044.97</v>
      </c>
      <c r="G48" s="23">
        <f t="shared" si="10"/>
        <v>2496411.8199999998</v>
      </c>
      <c r="H48" s="23">
        <f t="shared" si="10"/>
        <v>1326870.46</v>
      </c>
      <c r="I48" s="23">
        <f>SUM(I49:I55)</f>
        <v>517986.84</v>
      </c>
      <c r="J48" s="23">
        <f>SUM(J49:J55)</f>
        <v>724840.74</v>
      </c>
      <c r="K48" s="23">
        <f t="shared" ref="K48:K56" si="11">SUM(B48:J48)</f>
        <v>13934169.689999999</v>
      </c>
    </row>
    <row r="49" spans="1:11" ht="17.25" customHeight="1">
      <c r="A49" s="35" t="s">
        <v>49</v>
      </c>
      <c r="B49" s="23">
        <f t="shared" ref="B49:H49" si="12">ROUND(B30*B7,2)</f>
        <v>1324276.51</v>
      </c>
      <c r="C49" s="23">
        <f t="shared" si="12"/>
        <v>1994176.41</v>
      </c>
      <c r="D49" s="23">
        <f t="shared" si="12"/>
        <v>2357475.73</v>
      </c>
      <c r="E49" s="23">
        <f t="shared" si="12"/>
        <v>1354653.58</v>
      </c>
      <c r="F49" s="23">
        <f t="shared" si="12"/>
        <v>1833044.97</v>
      </c>
      <c r="G49" s="23">
        <f t="shared" si="12"/>
        <v>2496411.8199999998</v>
      </c>
      <c r="H49" s="23">
        <f t="shared" si="12"/>
        <v>1315623.1399999999</v>
      </c>
      <c r="I49" s="23">
        <f>ROUND(I30*I7,2)</f>
        <v>517986.84</v>
      </c>
      <c r="J49" s="23">
        <f>ROUND(J30*J7,2)</f>
        <v>724840.74</v>
      </c>
      <c r="K49" s="23">
        <f t="shared" si="11"/>
        <v>13918489.740000002</v>
      </c>
    </row>
    <row r="50" spans="1:11" ht="17.25" customHeight="1">
      <c r="A50" s="35" t="s">
        <v>50</v>
      </c>
      <c r="B50" s="19">
        <v>0</v>
      </c>
      <c r="C50" s="23">
        <f>ROUND(C31*C7,2)</f>
        <v>4432.63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4432.63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11247.32</v>
      </c>
      <c r="I53" s="32">
        <f>+I35</f>
        <v>0</v>
      </c>
      <c r="J53" s="32">
        <f>+J35</f>
        <v>0</v>
      </c>
      <c r="K53" s="23">
        <f t="shared" si="11"/>
        <v>11247.32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16993.13</v>
      </c>
      <c r="C56" s="37">
        <v>22713.9</v>
      </c>
      <c r="D56" s="37">
        <v>22909.919999999998</v>
      </c>
      <c r="E56" s="37">
        <v>21398.799999999999</v>
      </c>
      <c r="F56" s="37">
        <v>20840.099999999999</v>
      </c>
      <c r="G56" s="37">
        <v>28315.85</v>
      </c>
      <c r="H56" s="37">
        <v>18054.46</v>
      </c>
      <c r="I56" s="19">
        <v>0</v>
      </c>
      <c r="J56" s="37">
        <v>13164.55</v>
      </c>
      <c r="K56" s="37">
        <f t="shared" si="11"/>
        <v>164390.71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-206111.07</v>
      </c>
      <c r="C60" s="36">
        <f t="shared" si="13"/>
        <v>-210833.55</v>
      </c>
      <c r="D60" s="36">
        <f t="shared" si="13"/>
        <v>-214083.15</v>
      </c>
      <c r="E60" s="36">
        <f t="shared" si="13"/>
        <v>-248925.08</v>
      </c>
      <c r="F60" s="36">
        <f t="shared" si="13"/>
        <v>-239600.40000000002</v>
      </c>
      <c r="G60" s="36">
        <f t="shared" si="13"/>
        <v>-269223.76</v>
      </c>
      <c r="H60" s="36">
        <f t="shared" si="13"/>
        <v>-175569.49</v>
      </c>
      <c r="I60" s="36">
        <f t="shared" si="13"/>
        <v>-73558.989999999991</v>
      </c>
      <c r="J60" s="36">
        <f t="shared" si="13"/>
        <v>-77457.490000000005</v>
      </c>
      <c r="K60" s="36">
        <f>SUM(B60:J60)</f>
        <v>-1715362.98</v>
      </c>
    </row>
    <row r="61" spans="1:11" ht="18.75" customHeight="1">
      <c r="A61" s="16" t="s">
        <v>82</v>
      </c>
      <c r="B61" s="36">
        <f t="shared" ref="B61:J61" si="14">B62+B63+B64+B65+B66+B67</f>
        <v>-192578.62</v>
      </c>
      <c r="C61" s="36">
        <f t="shared" si="14"/>
        <v>-190995.11</v>
      </c>
      <c r="D61" s="36">
        <f t="shared" si="14"/>
        <v>-194419.24</v>
      </c>
      <c r="E61" s="36">
        <f t="shared" si="14"/>
        <v>-223584.22999999998</v>
      </c>
      <c r="F61" s="36">
        <f t="shared" si="14"/>
        <v>-221323.32</v>
      </c>
      <c r="G61" s="36">
        <f t="shared" si="14"/>
        <v>-241927.18</v>
      </c>
      <c r="H61" s="36">
        <f t="shared" si="14"/>
        <v>-162216</v>
      </c>
      <c r="I61" s="36">
        <f t="shared" si="14"/>
        <v>-30354</v>
      </c>
      <c r="J61" s="36">
        <f t="shared" si="14"/>
        <v>-53571</v>
      </c>
      <c r="K61" s="36">
        <f t="shared" ref="K61:K92" si="15">SUM(B61:J61)</f>
        <v>-1510968.7</v>
      </c>
    </row>
    <row r="62" spans="1:11" ht="18.75" customHeight="1">
      <c r="A62" s="12" t="s">
        <v>83</v>
      </c>
      <c r="B62" s="36">
        <f>-ROUND(B9*$D$3,2)</f>
        <v>-138522</v>
      </c>
      <c r="C62" s="36">
        <f t="shared" ref="C62:J62" si="16">-ROUND(C9*$D$3,2)</f>
        <v>-187932</v>
      </c>
      <c r="D62" s="36">
        <f t="shared" si="16"/>
        <v>-166458</v>
      </c>
      <c r="E62" s="36">
        <f t="shared" si="16"/>
        <v>-122526</v>
      </c>
      <c r="F62" s="36">
        <f t="shared" si="16"/>
        <v>-144582</v>
      </c>
      <c r="G62" s="36">
        <f t="shared" si="16"/>
        <v>-176265</v>
      </c>
      <c r="H62" s="36">
        <f t="shared" si="16"/>
        <v>-163389</v>
      </c>
      <c r="I62" s="36">
        <f t="shared" si="16"/>
        <v>-30501</v>
      </c>
      <c r="J62" s="36">
        <f t="shared" si="16"/>
        <v>-53571</v>
      </c>
      <c r="K62" s="36">
        <f t="shared" si="15"/>
        <v>-1183746</v>
      </c>
    </row>
    <row r="63" spans="1:11" ht="18.75" customHeight="1">
      <c r="A63" s="12" t="s">
        <v>58</v>
      </c>
      <c r="B63" s="36">
        <v>1260</v>
      </c>
      <c r="C63" s="36">
        <v>1326</v>
      </c>
      <c r="D63" s="36">
        <v>1299</v>
      </c>
      <c r="E63" s="36">
        <v>306</v>
      </c>
      <c r="F63" s="36">
        <v>2001</v>
      </c>
      <c r="G63" s="36">
        <v>5757</v>
      </c>
      <c r="H63" s="36">
        <v>1173</v>
      </c>
      <c r="I63" s="36">
        <v>147</v>
      </c>
      <c r="J63" s="36">
        <v>0</v>
      </c>
      <c r="K63" s="36">
        <f t="shared" si="15"/>
        <v>13269</v>
      </c>
    </row>
    <row r="64" spans="1:11" ht="18.75" customHeight="1">
      <c r="A64" s="12" t="s">
        <v>122</v>
      </c>
      <c r="B64" s="36">
        <v>-294</v>
      </c>
      <c r="C64" s="36">
        <v>-3</v>
      </c>
      <c r="D64" s="36">
        <v>-267</v>
      </c>
      <c r="E64" s="36">
        <v>-453</v>
      </c>
      <c r="F64" s="36">
        <v>-180</v>
      </c>
      <c r="G64" s="36">
        <v>-333</v>
      </c>
      <c r="H64" s="36">
        <v>0</v>
      </c>
      <c r="I64" s="36">
        <v>0</v>
      </c>
      <c r="J64" s="36">
        <v>0</v>
      </c>
      <c r="K64" s="36">
        <f t="shared" si="15"/>
        <v>-1530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-55022.62</v>
      </c>
      <c r="C66" s="48">
        <v>-4386.1099999999997</v>
      </c>
      <c r="D66" s="48">
        <v>-28993.24</v>
      </c>
      <c r="E66" s="48">
        <v>-100911.23</v>
      </c>
      <c r="F66" s="48">
        <v>-78562.320000000007</v>
      </c>
      <c r="G66" s="48">
        <v>-71086.179999999993</v>
      </c>
      <c r="H66" s="19">
        <v>0</v>
      </c>
      <c r="I66" s="19">
        <v>0</v>
      </c>
      <c r="J66" s="19">
        <v>0</v>
      </c>
      <c r="K66" s="36">
        <f t="shared" si="15"/>
        <v>-338961.7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-13532.45</v>
      </c>
      <c r="C68" s="36">
        <f t="shared" si="17"/>
        <v>-19838.439999999999</v>
      </c>
      <c r="D68" s="36">
        <f t="shared" si="17"/>
        <v>-19663.91</v>
      </c>
      <c r="E68" s="36">
        <f t="shared" si="17"/>
        <v>-25340.85</v>
      </c>
      <c r="F68" s="36">
        <f t="shared" si="17"/>
        <v>-18277.080000000002</v>
      </c>
      <c r="G68" s="36">
        <f t="shared" si="17"/>
        <v>-27296.58</v>
      </c>
      <c r="H68" s="36">
        <f t="shared" si="17"/>
        <v>-13353.49</v>
      </c>
      <c r="I68" s="36">
        <f t="shared" si="17"/>
        <v>-43204.99</v>
      </c>
      <c r="J68" s="36">
        <f t="shared" si="17"/>
        <v>-22888.13</v>
      </c>
      <c r="K68" s="36">
        <f t="shared" si="15"/>
        <v>-203395.91999999998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-896.53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-896.53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-1983.99</v>
      </c>
      <c r="J71" s="19">
        <v>0</v>
      </c>
      <c r="K71" s="36">
        <f t="shared" si="15"/>
        <v>-3432.3900000000003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-13532.45</v>
      </c>
      <c r="C73" s="36">
        <v>-19644.77</v>
      </c>
      <c r="D73" s="36">
        <v>-18570.98</v>
      </c>
      <c r="E73" s="36">
        <v>-13023.09</v>
      </c>
      <c r="F73" s="36">
        <v>-17896.43</v>
      </c>
      <c r="G73" s="36">
        <v>-27271.4</v>
      </c>
      <c r="H73" s="36">
        <v>-13353.49</v>
      </c>
      <c r="I73" s="36">
        <v>-4694.37</v>
      </c>
      <c r="J73" s="36">
        <v>-9677.84</v>
      </c>
      <c r="K73" s="49">
        <f t="shared" si="15"/>
        <v>-137664.82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49"/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49"/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49"/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49"/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49"/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49"/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49"/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49"/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49"/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49"/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49"/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49"/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49"/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49"/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49"/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49"/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49"/>
      <c r="L90" s="57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49"/>
      <c r="L91" s="56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-11421.23</v>
      </c>
      <c r="F92" s="19">
        <v>0</v>
      </c>
      <c r="G92" s="19">
        <v>0</v>
      </c>
      <c r="H92" s="19">
        <v>0</v>
      </c>
      <c r="I92" s="49">
        <v>-6526.63</v>
      </c>
      <c r="J92" s="49">
        <v>-13210.29</v>
      </c>
      <c r="K92" s="49">
        <f t="shared" si="15"/>
        <v>-31158.15</v>
      </c>
      <c r="L92" s="56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6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56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9">
        <v>-998.36</v>
      </c>
      <c r="K95" s="49">
        <f t="shared" ref="K94:K100" si="18">SUM(B95:J95)</f>
        <v>-998.36</v>
      </c>
      <c r="L95" s="57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91</v>
      </c>
      <c r="B97" s="24">
        <f t="shared" ref="B97:H97" si="19">+B98+B99</f>
        <v>1135158.57</v>
      </c>
      <c r="C97" s="24">
        <f t="shared" si="19"/>
        <v>1810489.3899999997</v>
      </c>
      <c r="D97" s="24">
        <f t="shared" si="19"/>
        <v>2166302.5</v>
      </c>
      <c r="E97" s="24">
        <f t="shared" si="19"/>
        <v>1127127.3</v>
      </c>
      <c r="F97" s="24">
        <f t="shared" si="19"/>
        <v>1614284.67</v>
      </c>
      <c r="G97" s="24">
        <f t="shared" si="19"/>
        <v>2255503.9099999997</v>
      </c>
      <c r="H97" s="24">
        <f t="shared" si="19"/>
        <v>1169355.43</v>
      </c>
      <c r="I97" s="24">
        <f>+I98+I99</f>
        <v>444427.85000000003</v>
      </c>
      <c r="J97" s="24">
        <f>+J98+J99</f>
        <v>660547.79999999993</v>
      </c>
      <c r="K97" s="49">
        <f t="shared" si="18"/>
        <v>12383197.42</v>
      </c>
      <c r="L97" s="55"/>
    </row>
    <row r="98" spans="1:13" ht="18.75" customHeight="1">
      <c r="A98" s="16" t="s">
        <v>90</v>
      </c>
      <c r="B98" s="24">
        <f t="shared" ref="B98:J98" si="20">+B48+B61+B68+B94</f>
        <v>1118165.4400000002</v>
      </c>
      <c r="C98" s="24">
        <f t="shared" si="20"/>
        <v>1787775.4899999998</v>
      </c>
      <c r="D98" s="24">
        <f t="shared" si="20"/>
        <v>2143392.58</v>
      </c>
      <c r="E98" s="24">
        <f t="shared" si="20"/>
        <v>1105728.5</v>
      </c>
      <c r="F98" s="24">
        <f t="shared" si="20"/>
        <v>1593444.5699999998</v>
      </c>
      <c r="G98" s="24">
        <f t="shared" si="20"/>
        <v>2227188.0599999996</v>
      </c>
      <c r="H98" s="24">
        <f t="shared" si="20"/>
        <v>1151300.97</v>
      </c>
      <c r="I98" s="24">
        <f t="shared" si="20"/>
        <v>444427.85000000003</v>
      </c>
      <c r="J98" s="24">
        <f t="shared" si="20"/>
        <v>648381.61</v>
      </c>
      <c r="K98" s="49">
        <f t="shared" si="18"/>
        <v>12219805.07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16993.13</v>
      </c>
      <c r="C99" s="24">
        <f>IF(+C56+C95+C100&lt;0,0,(C56+C95+C100))</f>
        <v>22713.9</v>
      </c>
      <c r="D99" s="24">
        <f t="shared" si="21"/>
        <v>22909.919999999998</v>
      </c>
      <c r="E99" s="24">
        <f t="shared" si="21"/>
        <v>21398.799999999999</v>
      </c>
      <c r="F99" s="24">
        <f t="shared" si="21"/>
        <v>20840.099999999999</v>
      </c>
      <c r="G99" s="24">
        <f t="shared" si="21"/>
        <v>28315.85</v>
      </c>
      <c r="H99" s="24">
        <f t="shared" si="21"/>
        <v>18054.46</v>
      </c>
      <c r="I99" s="19">
        <f t="shared" si="21"/>
        <v>0</v>
      </c>
      <c r="J99" s="24">
        <f t="shared" si="21"/>
        <v>12166.189999999999</v>
      </c>
      <c r="K99" s="49">
        <f t="shared" si="18"/>
        <v>163392.35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9"/>
      <c r="M100" s="58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49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12383197.420000002</v>
      </c>
      <c r="L105" s="55"/>
    </row>
    <row r="106" spans="1:13" ht="18.75" customHeight="1">
      <c r="A106" s="26" t="s">
        <v>78</v>
      </c>
      <c r="B106" s="27">
        <v>133837.23000000001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133837.23000000001</v>
      </c>
    </row>
    <row r="107" spans="1:13" ht="18.75" customHeight="1">
      <c r="A107" s="26" t="s">
        <v>79</v>
      </c>
      <c r="B107" s="27">
        <v>1001321.34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1001321.34</v>
      </c>
    </row>
    <row r="108" spans="1:13" ht="18.75" customHeight="1">
      <c r="A108" s="26" t="s">
        <v>80</v>
      </c>
      <c r="B108" s="41">
        <v>0</v>
      </c>
      <c r="C108" s="27">
        <f>+C97</f>
        <v>1810489.3899999997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1810489.3899999997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2166302.5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2166302.5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1127127.3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1127127.3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196102.25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196102.25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278097.49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278097.49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412228.2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412228.2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727856.74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727856.74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651570.77</v>
      </c>
      <c r="H115" s="41">
        <v>0</v>
      </c>
      <c r="I115" s="41">
        <v>0</v>
      </c>
      <c r="J115" s="41">
        <v>0</v>
      </c>
      <c r="K115" s="42">
        <f t="shared" si="22"/>
        <v>651570.77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53311.55</v>
      </c>
      <c r="H116" s="41">
        <v>0</v>
      </c>
      <c r="I116" s="41">
        <v>0</v>
      </c>
      <c r="J116" s="41">
        <v>0</v>
      </c>
      <c r="K116" s="42">
        <f t="shared" si="22"/>
        <v>53311.55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369135.07</v>
      </c>
      <c r="H117" s="41">
        <v>0</v>
      </c>
      <c r="I117" s="41">
        <v>0</v>
      </c>
      <c r="J117" s="41">
        <v>0</v>
      </c>
      <c r="K117" s="42">
        <f t="shared" si="22"/>
        <v>369135.07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329800.17</v>
      </c>
      <c r="H118" s="41">
        <v>0</v>
      </c>
      <c r="I118" s="41">
        <v>0</v>
      </c>
      <c r="J118" s="41">
        <v>0</v>
      </c>
      <c r="K118" s="42">
        <f t="shared" si="22"/>
        <v>329800.17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851686.34</v>
      </c>
      <c r="H119" s="41">
        <v>0</v>
      </c>
      <c r="I119" s="41">
        <v>0</v>
      </c>
      <c r="J119" s="41">
        <v>0</v>
      </c>
      <c r="K119" s="42">
        <f t="shared" si="22"/>
        <v>851686.34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420868.52</v>
      </c>
      <c r="I120" s="41">
        <v>0</v>
      </c>
      <c r="J120" s="41">
        <v>0</v>
      </c>
      <c r="K120" s="42">
        <f t="shared" si="22"/>
        <v>420868.52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748486.91</v>
      </c>
      <c r="I121" s="41">
        <v>0</v>
      </c>
      <c r="J121" s="41">
        <v>0</v>
      </c>
      <c r="K121" s="42">
        <f t="shared" si="22"/>
        <v>748486.91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444427.85</v>
      </c>
      <c r="J122" s="41">
        <v>0</v>
      </c>
      <c r="K122" s="42">
        <f t="shared" si="22"/>
        <v>444427.85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660547.80000000005</v>
      </c>
      <c r="K123" s="45">
        <f t="shared" si="22"/>
        <v>660547.80000000005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0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2014-07-10T17:29:40Z</dcterms:modified>
</cp:coreProperties>
</file>