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<sst xmlns="http://schemas.openxmlformats.org/spreadsheetml/2006/main" count="98" uniqueCount="98">
  <si>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</si>
  <si>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</si>
  <si>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</si>
  <si>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</si>
  <si>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</si>
  <si>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</si>
  <si>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</si>
  <si>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</si>
  <si>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</si>
  <si>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</si>
  <si>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</si>
  <si>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</si>
  <si>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</si>
  <si>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</si>
  <si>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</si>
  <si>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</si>
  <si>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</si>
  <si>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</si>
  <si>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</si>
  <si>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</si>
  <si>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</si>
  <si>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</si>
  <si>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</si>
  <si>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</si>
  <si>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</si>
  <si>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</si>
  <si>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</si>
  <si>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</si>
  <si>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</si>
  <si>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</si>
  <si>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</si>
  <si>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</si>
  <si>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</si>
  <si>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</si>
  <si>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</si>
  <si>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</si>
  <si>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</si>
  <si>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</si>
  <si>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</si>
  <si>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</si>
  <si>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</si>
  <si>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</si>
  <si>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</si>
  <si>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</si>
  <si>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</si>
  <si>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</si>
  <si>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</si>
  <si>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</si>
  <si>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</si>
  <si>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</si>
  <si>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</si>
  <si>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</si>
  <si>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</si>
  <si>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</si>
  <si>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</si>
  <si>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</si>
  <si>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</si>
  <si>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</si>
  <si>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</si>
  <si>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</si>
  <si>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</si>
  <si>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</si>
  <si>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</si>
  <si>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</si>
  <si>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</si>
  <si>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</si>
  <si>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</si>
  <si>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</si>
  <si>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</si>
  <si>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</si>
  <si>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</si>
  <si>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</si>
  <si>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</si>
  <si>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</si>
  <si>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</si>
  <si>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</si>
  <si>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</si>
  <si>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</si>
  <si>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</si>
  <si>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</si>
  <si>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</si>
  <si>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</si>
  <si>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</si>
  <si>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</si>
  <si>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</si>
  <si>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</si>
  <si>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</si>
  <si>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</si>
  <si>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</si>
  <si>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</si>
  <si>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</si>
  <si>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</si>
  <si>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</si>
  <si>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</si>
  <si>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30/01/14 - VENCIMENTO 06/02/14</t>
  </si>
  <si>
    <t>7.3. Revisão de Remuneração pelo Transporte Coletivo (1)</t>
  </si>
  <si>
    <t>10. Tarifa de Remuneração Líquida Por Passageiro (2)</t>
  </si>
  <si>
    <t>Nota: (1) Revisão de passageiros transportados, processada pelo sistema de bilhetagem eletrônica, período de 30/11/13 a 26/01/14, todas as áreas - total de 256.272 passageiros.
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</si>
</sst>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63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63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63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selection activeCell="B29" sqref="B29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4" t="s">
        <v>18</v>
      </c>
      <c r="B4" s="64" t="s">
        <v>19</v>
      </c>
      <c r="C4" s="64"/>
      <c r="D4" s="64"/>
      <c r="E4" s="64"/>
      <c r="F4" s="64"/>
      <c r="G4" s="64"/>
      <c r="H4" s="64"/>
      <c r="I4" s="64"/>
      <c r="J4" s="65" t="s">
        <v>20</v>
      </c>
    </row>
    <row r="5" spans="1:10" ht="38.25">
      <c r="A5" s="64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4"/>
    </row>
    <row r="6" spans="1:10" ht="15.75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4"/>
    </row>
    <row r="7" spans="1:12" ht="15.75">
      <c r="A7" s="9" t="s">
        <v>21</v>
      </c>
      <c r="B7" s="10">
        <f>B8+B20+B24</f>
        <v>492281</v>
      </c>
      <c r="C7" s="10">
        <f aca="true" t="shared" si="0" ref="C7:I7">C8+C20+C24</f>
        <v>368762</v>
      </c>
      <c r="D7" s="10">
        <f t="shared" si="0"/>
        <v>550902</v>
      </c>
      <c r="E7" s="10">
        <f t="shared" si="0"/>
        <v>699513</v>
      </c>
      <c r="F7" s="10">
        <f t="shared" si="0"/>
        <v>435797</v>
      </c>
      <c r="G7" s="10">
        <f t="shared" si="0"/>
        <v>709953</v>
      </c>
      <c r="H7" s="10">
        <f t="shared" si="0"/>
        <v>370240</v>
      </c>
      <c r="I7" s="10">
        <f t="shared" si="0"/>
        <v>254777</v>
      </c>
      <c r="J7" s="10">
        <f>+J8+J20+J24</f>
        <v>3882225</v>
      </c>
      <c r="L7" s="42"/>
    </row>
    <row r="8" spans="1:10" ht="15.75">
      <c r="A8" s="11" t="s">
        <v>93</v>
      </c>
      <c r="B8" s="12">
        <f>+B9+B12+B16</f>
        <v>271701</v>
      </c>
      <c r="C8" s="12">
        <f aca="true" t="shared" si="1" ref="C8:I8">+C9+C12+C16</f>
        <v>216038</v>
      </c>
      <c r="D8" s="12">
        <f t="shared" si="1"/>
        <v>349522</v>
      </c>
      <c r="E8" s="12">
        <f t="shared" si="1"/>
        <v>408672</v>
      </c>
      <c r="F8" s="12">
        <f t="shared" si="1"/>
        <v>248110</v>
      </c>
      <c r="G8" s="12">
        <f t="shared" si="1"/>
        <v>410565</v>
      </c>
      <c r="H8" s="12">
        <f t="shared" si="1"/>
        <v>195488</v>
      </c>
      <c r="I8" s="12">
        <f t="shared" si="1"/>
        <v>152860</v>
      </c>
      <c r="J8" s="12">
        <f>SUM(B8:I8)</f>
        <v>2252956</v>
      </c>
    </row>
    <row r="9" spans="1:10" ht="15.75">
      <c r="A9" s="13" t="s">
        <v>22</v>
      </c>
      <c r="B9" s="14">
        <v>35114</v>
      </c>
      <c r="C9" s="14">
        <v>33020</v>
      </c>
      <c r="D9" s="14">
        <v>35896</v>
      </c>
      <c r="E9" s="14">
        <v>41578</v>
      </c>
      <c r="F9" s="14">
        <v>36593</v>
      </c>
      <c r="G9" s="14">
        <v>44312</v>
      </c>
      <c r="H9" s="14">
        <v>19300</v>
      </c>
      <c r="I9" s="14">
        <v>23185</v>
      </c>
      <c r="J9" s="12">
        <f aca="true" t="shared" si="2" ref="J9:J19">SUM(B9:I9)</f>
        <v>268998</v>
      </c>
    </row>
    <row r="10" spans="1:10" ht="15.75">
      <c r="A10" s="15" t="s">
        <v>23</v>
      </c>
      <c r="B10" s="14">
        <f>+B9-B11</f>
        <v>35114</v>
      </c>
      <c r="C10" s="14">
        <f aca="true" t="shared" si="3" ref="C10:I10">+C9-C11</f>
        <v>33020</v>
      </c>
      <c r="D10" s="14">
        <f t="shared" si="3"/>
        <v>35896</v>
      </c>
      <c r="E10" s="14">
        <f t="shared" si="3"/>
        <v>41578</v>
      </c>
      <c r="F10" s="14">
        <f t="shared" si="3"/>
        <v>36593</v>
      </c>
      <c r="G10" s="14">
        <f t="shared" si="3"/>
        <v>44312</v>
      </c>
      <c r="H10" s="14">
        <f t="shared" si="3"/>
        <v>19300</v>
      </c>
      <c r="I10" s="14">
        <f t="shared" si="3"/>
        <v>23185</v>
      </c>
      <c r="J10" s="12">
        <f t="shared" si="2"/>
        <v>268998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88</v>
      </c>
      <c r="B12" s="14">
        <f>B13+B14+B15</f>
        <v>235335</v>
      </c>
      <c r="C12" s="14">
        <f aca="true" t="shared" si="4" ref="C12:I12">C13+C14+C15</f>
        <v>181957</v>
      </c>
      <c r="D12" s="14">
        <f t="shared" si="4"/>
        <v>312262</v>
      </c>
      <c r="E12" s="14">
        <f t="shared" si="4"/>
        <v>365302</v>
      </c>
      <c r="F12" s="14">
        <f t="shared" si="4"/>
        <v>210210</v>
      </c>
      <c r="G12" s="14">
        <f t="shared" si="4"/>
        <v>364289</v>
      </c>
      <c r="H12" s="14">
        <f t="shared" si="4"/>
        <v>175196</v>
      </c>
      <c r="I12" s="14">
        <f t="shared" si="4"/>
        <v>129027</v>
      </c>
      <c r="J12" s="12">
        <f t="shared" si="2"/>
        <v>1973578</v>
      </c>
    </row>
    <row r="13" spans="1:10" ht="15.75">
      <c r="A13" s="15" t="s">
        <v>25</v>
      </c>
      <c r="B13" s="14">
        <v>125501</v>
      </c>
      <c r="C13" s="14">
        <v>99927</v>
      </c>
      <c r="D13" s="14">
        <v>165166</v>
      </c>
      <c r="E13" s="14">
        <v>197467</v>
      </c>
      <c r="F13" s="14">
        <v>117611</v>
      </c>
      <c r="G13" s="14">
        <v>200127</v>
      </c>
      <c r="H13" s="14">
        <v>95892</v>
      </c>
      <c r="I13" s="14">
        <v>68762</v>
      </c>
      <c r="J13" s="12">
        <f t="shared" si="2"/>
        <v>1070453</v>
      </c>
    </row>
    <row r="14" spans="1:10" ht="15.75">
      <c r="A14" s="15" t="s">
        <v>26</v>
      </c>
      <c r="B14" s="14">
        <v>104507</v>
      </c>
      <c r="C14" s="14">
        <v>77694</v>
      </c>
      <c r="D14" s="14">
        <v>141224</v>
      </c>
      <c r="E14" s="14">
        <v>160028</v>
      </c>
      <c r="F14" s="14">
        <v>87857</v>
      </c>
      <c r="G14" s="14">
        <v>156543</v>
      </c>
      <c r="H14" s="14">
        <v>75421</v>
      </c>
      <c r="I14" s="14">
        <v>58024</v>
      </c>
      <c r="J14" s="12">
        <f t="shared" si="2"/>
        <v>861298</v>
      </c>
    </row>
    <row r="15" spans="1:10" ht="15.75">
      <c r="A15" s="15" t="s">
        <v>27</v>
      </c>
      <c r="B15" s="14">
        <v>5327</v>
      </c>
      <c r="C15" s="14">
        <v>4336</v>
      </c>
      <c r="D15" s="14">
        <v>5872</v>
      </c>
      <c r="E15" s="14">
        <v>7807</v>
      </c>
      <c r="F15" s="14">
        <v>4742</v>
      </c>
      <c r="G15" s="14">
        <v>7619</v>
      </c>
      <c r="H15" s="14">
        <v>3883</v>
      </c>
      <c r="I15" s="14">
        <v>2241</v>
      </c>
      <c r="J15" s="12">
        <f t="shared" si="2"/>
        <v>41827</v>
      </c>
    </row>
    <row r="16" spans="1:10" ht="15.75">
      <c r="A16" s="16" t="s">
        <v>92</v>
      </c>
      <c r="B16" s="14">
        <f>B17+B18+B19</f>
        <v>1252</v>
      </c>
      <c r="C16" s="14">
        <f aca="true" t="shared" si="5" ref="C16:I16">C17+C18+C19</f>
        <v>1061</v>
      </c>
      <c r="D16" s="14">
        <f t="shared" si="5"/>
        <v>1364</v>
      </c>
      <c r="E16" s="14">
        <f t="shared" si="5"/>
        <v>1792</v>
      </c>
      <c r="F16" s="14">
        <f t="shared" si="5"/>
        <v>1307</v>
      </c>
      <c r="G16" s="14">
        <f t="shared" si="5"/>
        <v>1964</v>
      </c>
      <c r="H16" s="14">
        <f t="shared" si="5"/>
        <v>992</v>
      </c>
      <c r="I16" s="14">
        <f t="shared" si="5"/>
        <v>648</v>
      </c>
      <c r="J16" s="12">
        <f t="shared" si="2"/>
        <v>10380</v>
      </c>
    </row>
    <row r="17" spans="1:10" ht="15.75">
      <c r="A17" s="15" t="s">
        <v>89</v>
      </c>
      <c r="B17" s="14">
        <v>1239</v>
      </c>
      <c r="C17" s="14">
        <v>1037</v>
      </c>
      <c r="D17" s="14">
        <v>1331</v>
      </c>
      <c r="E17" s="14">
        <v>1759</v>
      </c>
      <c r="F17" s="14">
        <v>1300</v>
      </c>
      <c r="G17" s="14">
        <v>1933</v>
      </c>
      <c r="H17" s="14">
        <v>982</v>
      </c>
      <c r="I17" s="14">
        <v>645</v>
      </c>
      <c r="J17" s="12">
        <f t="shared" si="2"/>
        <v>10226</v>
      </c>
    </row>
    <row r="18" spans="1:10" ht="15.75">
      <c r="A18" s="15" t="s">
        <v>90</v>
      </c>
      <c r="B18" s="14">
        <v>13</v>
      </c>
      <c r="C18" s="14">
        <v>24</v>
      </c>
      <c r="D18" s="14">
        <v>33</v>
      </c>
      <c r="E18" s="14">
        <v>33</v>
      </c>
      <c r="F18" s="14">
        <v>7</v>
      </c>
      <c r="G18" s="14">
        <v>31</v>
      </c>
      <c r="H18" s="14">
        <v>10</v>
      </c>
      <c r="I18" s="14">
        <v>3</v>
      </c>
      <c r="J18" s="12">
        <f t="shared" si="2"/>
        <v>154</v>
      </c>
    </row>
    <row r="19" spans="1:10" ht="15.75">
      <c r="A19" s="15" t="s">
        <v>91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5.75">
      <c r="A20" s="17" t="s">
        <v>28</v>
      </c>
      <c r="B20" s="18">
        <f>B21+B22+B23</f>
        <v>167270</v>
      </c>
      <c r="C20" s="18">
        <f aca="true" t="shared" si="6" ref="C20:I20">C21+C22+C23</f>
        <v>108685</v>
      </c>
      <c r="D20" s="18">
        <f t="shared" si="6"/>
        <v>135116</v>
      </c>
      <c r="E20" s="18">
        <f t="shared" si="6"/>
        <v>199243</v>
      </c>
      <c r="F20" s="18">
        <f t="shared" si="6"/>
        <v>135501</v>
      </c>
      <c r="G20" s="18">
        <f t="shared" si="6"/>
        <v>229235</v>
      </c>
      <c r="H20" s="18">
        <f t="shared" si="6"/>
        <v>142883</v>
      </c>
      <c r="I20" s="18">
        <f t="shared" si="6"/>
        <v>85431</v>
      </c>
      <c r="J20" s="12">
        <f aca="true" t="shared" si="7" ref="J20:J26">SUM(B20:I20)</f>
        <v>1203364</v>
      </c>
    </row>
    <row r="21" spans="1:10" ht="18.75" customHeight="1">
      <c r="A21" s="13" t="s">
        <v>29</v>
      </c>
      <c r="B21" s="14">
        <v>99546</v>
      </c>
      <c r="C21" s="14">
        <v>70068</v>
      </c>
      <c r="D21" s="14">
        <v>87788</v>
      </c>
      <c r="E21" s="14">
        <v>129177</v>
      </c>
      <c r="F21" s="14">
        <v>86947</v>
      </c>
      <c r="G21" s="14">
        <v>143708</v>
      </c>
      <c r="H21" s="14">
        <v>85113</v>
      </c>
      <c r="I21" s="14">
        <v>50944</v>
      </c>
      <c r="J21" s="12">
        <f t="shared" si="7"/>
        <v>753291</v>
      </c>
    </row>
    <row r="22" spans="1:10" ht="18.75" customHeight="1">
      <c r="A22" s="13" t="s">
        <v>30</v>
      </c>
      <c r="B22" s="14">
        <v>64680</v>
      </c>
      <c r="C22" s="14">
        <v>36648</v>
      </c>
      <c r="D22" s="14">
        <v>44991</v>
      </c>
      <c r="E22" s="14">
        <v>66351</v>
      </c>
      <c r="F22" s="14">
        <v>46100</v>
      </c>
      <c r="G22" s="14">
        <v>81722</v>
      </c>
      <c r="H22" s="14">
        <v>55318</v>
      </c>
      <c r="I22" s="14">
        <v>33255</v>
      </c>
      <c r="J22" s="12">
        <f t="shared" si="7"/>
        <v>429065</v>
      </c>
    </row>
    <row r="23" spans="1:10" ht="18.75" customHeight="1">
      <c r="A23" s="13" t="s">
        <v>31</v>
      </c>
      <c r="B23" s="14">
        <v>3044</v>
      </c>
      <c r="C23" s="14">
        <v>1969</v>
      </c>
      <c r="D23" s="14">
        <v>2337</v>
      </c>
      <c r="E23" s="14">
        <v>3715</v>
      </c>
      <c r="F23" s="14">
        <v>2454</v>
      </c>
      <c r="G23" s="14">
        <v>3805</v>
      </c>
      <c r="H23" s="14">
        <v>2452</v>
      </c>
      <c r="I23" s="14">
        <v>1232</v>
      </c>
      <c r="J23" s="12">
        <f t="shared" si="7"/>
        <v>21008</v>
      </c>
    </row>
    <row r="24" spans="1:10" ht="18.75" customHeight="1">
      <c r="A24" s="17" t="s">
        <v>32</v>
      </c>
      <c r="B24" s="14">
        <f>B25+B26</f>
        <v>53310</v>
      </c>
      <c r="C24" s="14">
        <f aca="true" t="shared" si="8" ref="C24:I24">C25+C26</f>
        <v>44039</v>
      </c>
      <c r="D24" s="14">
        <f t="shared" si="8"/>
        <v>66264</v>
      </c>
      <c r="E24" s="14">
        <f t="shared" si="8"/>
        <v>91598</v>
      </c>
      <c r="F24" s="14">
        <f t="shared" si="8"/>
        <v>52186</v>
      </c>
      <c r="G24" s="14">
        <f t="shared" si="8"/>
        <v>70153</v>
      </c>
      <c r="H24" s="14">
        <f t="shared" si="8"/>
        <v>31869</v>
      </c>
      <c r="I24" s="14">
        <f t="shared" si="8"/>
        <v>16486</v>
      </c>
      <c r="J24" s="12">
        <f t="shared" si="7"/>
        <v>425905</v>
      </c>
    </row>
    <row r="25" spans="1:10" ht="18.75" customHeight="1">
      <c r="A25" s="13" t="s">
        <v>33</v>
      </c>
      <c r="B25" s="14">
        <v>34118</v>
      </c>
      <c r="C25" s="14">
        <v>28185</v>
      </c>
      <c r="D25" s="14">
        <v>42409</v>
      </c>
      <c r="E25" s="14">
        <v>58623</v>
      </c>
      <c r="F25" s="14">
        <v>33399</v>
      </c>
      <c r="G25" s="14">
        <v>44898</v>
      </c>
      <c r="H25" s="14">
        <v>20396</v>
      </c>
      <c r="I25" s="14">
        <v>10551</v>
      </c>
      <c r="J25" s="12">
        <f t="shared" si="7"/>
        <v>272579</v>
      </c>
    </row>
    <row r="26" spans="1:10" ht="18.75" customHeight="1">
      <c r="A26" s="13" t="s">
        <v>34</v>
      </c>
      <c r="B26" s="14">
        <v>19192</v>
      </c>
      <c r="C26" s="14">
        <v>15854</v>
      </c>
      <c r="D26" s="14">
        <v>23855</v>
      </c>
      <c r="E26" s="14">
        <v>32975</v>
      </c>
      <c r="F26" s="14">
        <v>18787</v>
      </c>
      <c r="G26" s="14">
        <v>25255</v>
      </c>
      <c r="H26" s="14">
        <v>11473</v>
      </c>
      <c r="I26" s="14">
        <v>5935</v>
      </c>
      <c r="J26" s="12">
        <f t="shared" si="7"/>
        <v>153326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0.9896</v>
      </c>
      <c r="C29" s="22">
        <v>0.9919</v>
      </c>
      <c r="D29" s="22">
        <v>1</v>
      </c>
      <c r="E29" s="22">
        <v>1</v>
      </c>
      <c r="F29" s="22">
        <v>1</v>
      </c>
      <c r="G29" s="22">
        <v>1</v>
      </c>
      <c r="H29" s="22">
        <v>0.9578</v>
      </c>
      <c r="I29" s="22">
        <v>0.9989</v>
      </c>
      <c r="J29" s="21"/>
    </row>
    <row r="30" spans="1:10" ht="18.75" customHeight="1">
      <c r="A30" s="17" t="s">
        <v>36</v>
      </c>
      <c r="B30" s="23">
        <v>0.81</v>
      </c>
      <c r="C30" s="23">
        <v>0.7268</v>
      </c>
      <c r="D30" s="23">
        <v>0.7795</v>
      </c>
      <c r="E30" s="23">
        <v>0.7645</v>
      </c>
      <c r="F30" s="23">
        <v>0.7208</v>
      </c>
      <c r="G30" s="23">
        <v>0.709</v>
      </c>
      <c r="H30" s="23">
        <v>0.6424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69</v>
      </c>
      <c r="B32" s="23">
        <f>(((+B$8+B$20)*B$29)+(B$24*B$30))/B$7</f>
        <v>0.9701507911132057</v>
      </c>
      <c r="C32" s="23">
        <f aca="true" t="shared" si="9" ref="C32:I32">(((+C$8+C$20)*C$29)+(C$24*C$30))/C$7</f>
        <v>0.9602407213866938</v>
      </c>
      <c r="D32" s="23">
        <f t="shared" si="9"/>
        <v>0.9734776566431051</v>
      </c>
      <c r="E32" s="23">
        <f t="shared" si="9"/>
        <v>0.9691623615286635</v>
      </c>
      <c r="F32" s="23">
        <f t="shared" si="9"/>
        <v>0.9665662425395309</v>
      </c>
      <c r="G32" s="23">
        <f t="shared" si="9"/>
        <v>0.9712452472205906</v>
      </c>
      <c r="H32" s="23">
        <f t="shared" si="9"/>
        <v>0.9306514406871218</v>
      </c>
      <c r="I32" s="23">
        <f t="shared" si="9"/>
        <v>0.9887085580723535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70</v>
      </c>
      <c r="B35" s="26">
        <f>B32*B34</f>
        <v>1.517703897617499</v>
      </c>
      <c r="C35" s="26">
        <f aca="true" t="shared" si="10" ref="C35:I35">C32*C34</f>
        <v>1.4770422776370125</v>
      </c>
      <c r="D35" s="26">
        <f t="shared" si="10"/>
        <v>1.5127842784233854</v>
      </c>
      <c r="E35" s="26">
        <f t="shared" si="10"/>
        <v>1.50530297992632</v>
      </c>
      <c r="F35" s="26">
        <f t="shared" si="10"/>
        <v>1.461061532222755</v>
      </c>
      <c r="G35" s="26">
        <f t="shared" si="10"/>
        <v>1.5388409696963037</v>
      </c>
      <c r="H35" s="26">
        <f t="shared" si="10"/>
        <v>1.6896907557115384</v>
      </c>
      <c r="I35" s="26">
        <f t="shared" si="10"/>
        <v>1.898814785777955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86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747136.79</v>
      </c>
      <c r="C41" s="29">
        <f aca="true" t="shared" si="13" ref="C41:I41">+C42+C43</f>
        <v>544677.06</v>
      </c>
      <c r="D41" s="29">
        <f t="shared" si="13"/>
        <v>833395.88</v>
      </c>
      <c r="E41" s="29">
        <f t="shared" si="13"/>
        <v>1052979</v>
      </c>
      <c r="F41" s="29">
        <f t="shared" si="13"/>
        <v>636726.23</v>
      </c>
      <c r="G41" s="29">
        <f t="shared" si="13"/>
        <v>1092504.76</v>
      </c>
      <c r="H41" s="29">
        <f t="shared" si="13"/>
        <v>625591.11</v>
      </c>
      <c r="I41" s="29">
        <f t="shared" si="13"/>
        <v>483774.33</v>
      </c>
      <c r="J41" s="29">
        <f t="shared" si="12"/>
        <v>6016785.16</v>
      </c>
      <c r="L41" s="43"/>
      <c r="M41" s="43"/>
    </row>
    <row r="42" spans="1:10" ht="15.75">
      <c r="A42" s="17" t="s">
        <v>71</v>
      </c>
      <c r="B42" s="30">
        <f>ROUND(+B7*B35,2)</f>
        <v>747136.79</v>
      </c>
      <c r="C42" s="30">
        <f aca="true" t="shared" si="14" ref="C42:I42">ROUND(+C7*C35,2)</f>
        <v>544677.06</v>
      </c>
      <c r="D42" s="30">
        <f t="shared" si="14"/>
        <v>833395.88</v>
      </c>
      <c r="E42" s="30">
        <f t="shared" si="14"/>
        <v>1052979</v>
      </c>
      <c r="F42" s="30">
        <f t="shared" si="14"/>
        <v>636726.23</v>
      </c>
      <c r="G42" s="30">
        <f t="shared" si="14"/>
        <v>1092504.76</v>
      </c>
      <c r="H42" s="30">
        <f t="shared" si="14"/>
        <v>625591.11</v>
      </c>
      <c r="I42" s="30">
        <f t="shared" si="14"/>
        <v>483774.33</v>
      </c>
      <c r="J42" s="30">
        <f>SUM(B42:I42)</f>
        <v>6016785.16</v>
      </c>
    </row>
    <row r="43" spans="1:10" ht="15.75">
      <c r="A43" s="17" t="s">
        <v>41</v>
      </c>
      <c r="B43" s="56">
        <f>+B37</f>
        <v>0</v>
      </c>
      <c r="C43" s="56">
        <f aca="true" t="shared" si="15" ref="C43:I43">+C37</f>
        <v>0</v>
      </c>
      <c r="D43" s="56">
        <f t="shared" si="15"/>
        <v>0</v>
      </c>
      <c r="E43" s="56">
        <f t="shared" si="15"/>
        <v>0</v>
      </c>
      <c r="F43" s="56">
        <f t="shared" si="15"/>
        <v>0</v>
      </c>
      <c r="G43" s="56">
        <f t="shared" si="15"/>
        <v>0</v>
      </c>
      <c r="H43" s="56">
        <f t="shared" si="15"/>
        <v>0</v>
      </c>
      <c r="I43" s="56">
        <f t="shared" si="15"/>
        <v>0</v>
      </c>
      <c r="J43" s="56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87</v>
      </c>
      <c r="B45" s="31">
        <f aca="true" t="shared" si="16" ref="B45:J45">+B46+B49+B55</f>
        <v>-59131.270000000004</v>
      </c>
      <c r="C45" s="31">
        <f t="shared" si="16"/>
        <v>-65284.130000000005</v>
      </c>
      <c r="D45" s="31">
        <f t="shared" si="16"/>
        <v>-64206.65</v>
      </c>
      <c r="E45" s="31">
        <f t="shared" si="16"/>
        <v>-67827.26999999999</v>
      </c>
      <c r="F45" s="31">
        <f t="shared" si="16"/>
        <v>-66824.97</v>
      </c>
      <c r="G45" s="31">
        <f t="shared" si="16"/>
        <v>-66787.40999999999</v>
      </c>
      <c r="H45" s="31">
        <f t="shared" si="16"/>
        <v>-16304.150000000001</v>
      </c>
      <c r="I45" s="31">
        <f t="shared" si="16"/>
        <v>-42182.6</v>
      </c>
      <c r="J45" s="31">
        <f t="shared" si="16"/>
        <v>-448548.45</v>
      </c>
      <c r="L45" s="43"/>
    </row>
    <row r="46" spans="1:12" ht="15.75">
      <c r="A46" s="17" t="s">
        <v>42</v>
      </c>
      <c r="B46" s="32">
        <f>B47+B48</f>
        <v>-105342</v>
      </c>
      <c r="C46" s="32">
        <f aca="true" t="shared" si="17" ref="C46:I46">C47+C48</f>
        <v>-99060</v>
      </c>
      <c r="D46" s="32">
        <f t="shared" si="17"/>
        <v>-107688</v>
      </c>
      <c r="E46" s="32">
        <f t="shared" si="17"/>
        <v>-124734</v>
      </c>
      <c r="F46" s="32">
        <f t="shared" si="17"/>
        <v>-109779</v>
      </c>
      <c r="G46" s="32">
        <f t="shared" si="17"/>
        <v>-132936</v>
      </c>
      <c r="H46" s="32">
        <f t="shared" si="17"/>
        <v>-57900</v>
      </c>
      <c r="I46" s="32">
        <f t="shared" si="17"/>
        <v>-69555</v>
      </c>
      <c r="J46" s="31">
        <f t="shared" si="12"/>
        <v>-806994</v>
      </c>
      <c r="L46" s="43"/>
    </row>
    <row r="47" spans="1:12" ht="15.75">
      <c r="A47" s="13" t="s">
        <v>67</v>
      </c>
      <c r="B47" s="20">
        <f aca="true" t="shared" si="18" ref="B47:I47">ROUND(-B9*$D$3,2)</f>
        <v>-105342</v>
      </c>
      <c r="C47" s="20">
        <f t="shared" si="18"/>
        <v>-99060</v>
      </c>
      <c r="D47" s="20">
        <f t="shared" si="18"/>
        <v>-107688</v>
      </c>
      <c r="E47" s="20">
        <f t="shared" si="18"/>
        <v>-124734</v>
      </c>
      <c r="F47" s="20">
        <f t="shared" si="18"/>
        <v>-109779</v>
      </c>
      <c r="G47" s="20">
        <f t="shared" si="18"/>
        <v>-132936</v>
      </c>
      <c r="H47" s="20">
        <f t="shared" si="18"/>
        <v>-57900</v>
      </c>
      <c r="I47" s="20">
        <f t="shared" si="18"/>
        <v>-69555</v>
      </c>
      <c r="J47" s="56">
        <f t="shared" si="12"/>
        <v>-806994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6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49"/>
    </row>
    <row r="50" spans="1:10" ht="15.75">
      <c r="A50" s="13" t="s">
        <v>60</v>
      </c>
      <c r="B50" s="27">
        <v>-4966.96</v>
      </c>
      <c r="C50" s="27">
        <v>-5360.08</v>
      </c>
      <c r="D50" s="27">
        <v>-2870</v>
      </c>
      <c r="E50" s="27">
        <v>-5867.73</v>
      </c>
      <c r="F50" s="27">
        <v>-1588.86</v>
      </c>
      <c r="G50" s="27">
        <v>-9766.43</v>
      </c>
      <c r="H50" s="27">
        <v>-6300.57</v>
      </c>
      <c r="I50" s="27">
        <v>-1990.7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95</v>
      </c>
      <c r="B55" s="33">
        <v>51177.69</v>
      </c>
      <c r="C55" s="33">
        <v>39135.95</v>
      </c>
      <c r="D55" s="33">
        <v>46351.35</v>
      </c>
      <c r="E55" s="33">
        <v>62774.46</v>
      </c>
      <c r="F55" s="33">
        <v>44542.89</v>
      </c>
      <c r="G55" s="33">
        <v>75915.02</v>
      </c>
      <c r="H55" s="33">
        <v>47896.42</v>
      </c>
      <c r="I55" s="33">
        <v>29363.1</v>
      </c>
      <c r="J55" s="27">
        <f t="shared" si="12"/>
        <v>397156.87999999995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688005.52</v>
      </c>
      <c r="C57" s="35">
        <f t="shared" si="21"/>
        <v>479392.93000000005</v>
      </c>
      <c r="D57" s="35">
        <f t="shared" si="21"/>
        <v>769189.23</v>
      </c>
      <c r="E57" s="35">
        <f t="shared" si="21"/>
        <v>985151.73</v>
      </c>
      <c r="F57" s="35">
        <f t="shared" si="21"/>
        <v>569901.26</v>
      </c>
      <c r="G57" s="35">
        <f t="shared" si="21"/>
        <v>1025717.35</v>
      </c>
      <c r="H57" s="35">
        <f t="shared" si="21"/>
        <v>609286.96</v>
      </c>
      <c r="I57" s="35">
        <f t="shared" si="21"/>
        <v>441591.73000000004</v>
      </c>
      <c r="J57" s="35">
        <f>SUM(B57:I57)</f>
        <v>5568236.71</v>
      </c>
      <c r="L57" s="43"/>
    </row>
    <row r="58" spans="1:12" ht="15.75">
      <c r="A58" s="41"/>
      <c r="B58" s="58"/>
      <c r="C58" s="58"/>
      <c r="D58" s="58"/>
      <c r="E58" s="58"/>
      <c r="F58" s="58"/>
      <c r="G58" s="58"/>
      <c r="H58" s="58"/>
      <c r="I58" s="58"/>
      <c r="J58" s="59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5568236.7700000005</v>
      </c>
      <c r="L60" s="43"/>
    </row>
    <row r="61" spans="1:10" ht="17.25" customHeight="1">
      <c r="A61" s="17" t="s">
        <v>46</v>
      </c>
      <c r="B61" s="45">
        <v>119781.23</v>
      </c>
      <c r="C61" s="45">
        <v>105055.78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224837.01</v>
      </c>
    </row>
    <row r="62" spans="1:10" ht="17.25" customHeight="1">
      <c r="A62" s="17" t="s">
        <v>52</v>
      </c>
      <c r="B62" s="45">
        <v>382867.57</v>
      </c>
      <c r="C62" s="45">
        <v>270832.77</v>
      </c>
      <c r="D62" s="44">
        <v>0</v>
      </c>
      <c r="E62" s="45">
        <v>206193.33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859893.67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-10754.04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-10754.04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168277.32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168277.32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42269.08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42269.08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44887.37</v>
      </c>
      <c r="E66" s="44">
        <v>0</v>
      </c>
      <c r="F66" s="45">
        <v>77158.64</v>
      </c>
      <c r="G66" s="44">
        <v>0</v>
      </c>
      <c r="H66" s="44">
        <v>0</v>
      </c>
      <c r="I66" s="44">
        <v>0</v>
      </c>
      <c r="J66" s="35">
        <f t="shared" si="22"/>
        <v>122046.01000000001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32">
        <v>-636.89</v>
      </c>
      <c r="F67" s="44">
        <v>0</v>
      </c>
      <c r="G67" s="44">
        <v>0</v>
      </c>
      <c r="H67" s="44">
        <v>0</v>
      </c>
      <c r="I67" s="44">
        <v>0</v>
      </c>
      <c r="J67" s="32">
        <f t="shared" si="22"/>
        <v>-636.89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107459.2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107459.2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14857.71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14857.71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269688.36</v>
      </c>
      <c r="G70" s="44">
        <v>0</v>
      </c>
      <c r="H70" s="44">
        <v>0</v>
      </c>
      <c r="I70" s="44">
        <v>0</v>
      </c>
      <c r="J70" s="35">
        <f t="shared" si="22"/>
        <v>269688.36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214462.3</v>
      </c>
      <c r="H71" s="45">
        <v>286053.11</v>
      </c>
      <c r="I71" s="44">
        <v>0</v>
      </c>
      <c r="J71" s="32">
        <f t="shared" si="22"/>
        <v>500515.41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262111.5</v>
      </c>
      <c r="H72" s="44">
        <v>0</v>
      </c>
      <c r="I72" s="44">
        <v>0</v>
      </c>
      <c r="J72" s="35">
        <f t="shared" si="22"/>
        <v>262111.5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110789.52</v>
      </c>
      <c r="J73" s="32">
        <f t="shared" si="22"/>
        <v>110789.52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159838.16</v>
      </c>
      <c r="J74" s="35">
        <f t="shared" si="22"/>
        <v>159838.16</v>
      </c>
    </row>
    <row r="75" spans="1:10" ht="17.25" customHeight="1">
      <c r="A75" s="41" t="s">
        <v>65</v>
      </c>
      <c r="B75" s="39">
        <v>185356.72</v>
      </c>
      <c r="C75" s="39">
        <v>103504.4</v>
      </c>
      <c r="D75" s="39">
        <v>524509.5</v>
      </c>
      <c r="E75" s="39">
        <v>657278.39</v>
      </c>
      <c r="F75" s="39">
        <v>223054.27</v>
      </c>
      <c r="G75" s="39">
        <v>549143.56</v>
      </c>
      <c r="H75" s="39">
        <v>323233.85</v>
      </c>
      <c r="I75" s="39">
        <v>170964.06</v>
      </c>
      <c r="J75" s="39">
        <f>SUM(B75:I75)</f>
        <v>2737044.75</v>
      </c>
    </row>
    <row r="76" spans="1:10" ht="17.25" customHeight="1">
      <c r="A76" s="60"/>
      <c r="B76" s="61">
        <v>0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96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72</v>
      </c>
      <c r="B79" s="54">
        <v>1.6120506961007268</v>
      </c>
      <c r="C79" s="54">
        <v>1.5641370797707215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5"/>
    </row>
    <row r="80" spans="1:10" ht="15.75">
      <c r="A80" s="17" t="s">
        <v>73</v>
      </c>
      <c r="B80" s="54">
        <v>1.4965545984443074</v>
      </c>
      <c r="C80" s="54">
        <v>1.4470827942371682</v>
      </c>
      <c r="D80" s="54"/>
      <c r="E80" s="54">
        <v>1.5371700138688857</v>
      </c>
      <c r="F80" s="54">
        <v>0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74</v>
      </c>
      <c r="B81" s="54">
        <v>0</v>
      </c>
      <c r="C81" s="54">
        <v>0</v>
      </c>
      <c r="D81" s="24">
        <v>1.4160062703484866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32"/>
    </row>
    <row r="82" spans="1:10" ht="15.75">
      <c r="A82" s="17" t="s">
        <v>75</v>
      </c>
      <c r="B82" s="54">
        <v>0</v>
      </c>
      <c r="C82" s="54">
        <v>0</v>
      </c>
      <c r="D82" s="54">
        <v>1.4881073273181242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76</v>
      </c>
      <c r="B83" s="54">
        <v>0</v>
      </c>
      <c r="C83" s="54">
        <v>0</v>
      </c>
      <c r="D83" s="54">
        <v>1.8568236112909493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77</v>
      </c>
      <c r="B84" s="54">
        <v>0</v>
      </c>
      <c r="C84" s="54">
        <v>0</v>
      </c>
      <c r="D84" s="54">
        <v>1.703794816168075</v>
      </c>
      <c r="E84" s="54">
        <v>0</v>
      </c>
      <c r="F84" s="54">
        <v>1.507406422445316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78</v>
      </c>
      <c r="B85" s="54">
        <v>0</v>
      </c>
      <c r="C85" s="54">
        <v>0</v>
      </c>
      <c r="D85" s="54">
        <v>0</v>
      </c>
      <c r="E85" s="54">
        <v>1.48290236912418</v>
      </c>
      <c r="F85" s="54"/>
      <c r="G85" s="54">
        <v>0</v>
      </c>
      <c r="H85" s="54">
        <v>0</v>
      </c>
      <c r="I85" s="54">
        <v>0</v>
      </c>
      <c r="J85" s="35"/>
    </row>
    <row r="86" spans="1:10" ht="15.75">
      <c r="A86" s="17" t="s">
        <v>79</v>
      </c>
      <c r="B86" s="54">
        <v>0</v>
      </c>
      <c r="C86" s="54">
        <v>0</v>
      </c>
      <c r="D86" s="54">
        <v>0</v>
      </c>
      <c r="E86" s="54">
        <v>1.4807191168526845</v>
      </c>
      <c r="F86" s="54">
        <v>0</v>
      </c>
      <c r="G86" s="54">
        <v>0</v>
      </c>
      <c r="H86" s="54">
        <v>0</v>
      </c>
      <c r="I86" s="54">
        <v>0</v>
      </c>
      <c r="J86" s="35"/>
    </row>
    <row r="87" spans="1:10" ht="15.75">
      <c r="A87" s="17" t="s">
        <v>80</v>
      </c>
      <c r="B87" s="54">
        <v>0</v>
      </c>
      <c r="C87" s="54">
        <v>0</v>
      </c>
      <c r="D87" s="54">
        <v>0</v>
      </c>
      <c r="E87" s="24">
        <v>1.4674087115913368</v>
      </c>
      <c r="F87" s="54">
        <v>0</v>
      </c>
      <c r="G87" s="54">
        <v>0</v>
      </c>
      <c r="H87" s="54">
        <v>0</v>
      </c>
      <c r="I87" s="54">
        <v>0</v>
      </c>
      <c r="J87" s="32"/>
    </row>
    <row r="88" spans="1:10" ht="15.75">
      <c r="A88" s="17" t="s">
        <v>81</v>
      </c>
      <c r="B88" s="54">
        <v>0</v>
      </c>
      <c r="C88" s="54">
        <v>0</v>
      </c>
      <c r="D88" s="54">
        <v>0</v>
      </c>
      <c r="E88" s="54">
        <v>0</v>
      </c>
      <c r="F88" s="54">
        <v>1.4513958712339707</v>
      </c>
      <c r="G88" s="54">
        <v>0</v>
      </c>
      <c r="H88" s="54">
        <v>0</v>
      </c>
      <c r="I88" s="54">
        <v>0</v>
      </c>
      <c r="J88" s="35"/>
    </row>
    <row r="89" spans="1:10" ht="15.75">
      <c r="A89" s="17" t="s">
        <v>82</v>
      </c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24">
        <v>1.4796648361821976</v>
      </c>
      <c r="H89" s="54">
        <v>1.689690768150389</v>
      </c>
      <c r="I89" s="54">
        <v>0</v>
      </c>
      <c r="J89" s="32"/>
    </row>
    <row r="90" spans="1:10" ht="15.75">
      <c r="A90" s="17" t="s">
        <v>83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1.6199409676891587</v>
      </c>
      <c r="H90" s="54">
        <v>0</v>
      </c>
      <c r="I90" s="54">
        <v>0</v>
      </c>
      <c r="J90" s="35"/>
    </row>
    <row r="91" spans="1:10" ht="15.75">
      <c r="A91" s="17" t="s">
        <v>84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24">
        <v>1.8569923849747232</v>
      </c>
      <c r="J91" s="32"/>
    </row>
    <row r="92" spans="1:10" ht="15.75">
      <c r="A92" s="41" t="s">
        <v>85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1.9231687730956744</v>
      </c>
      <c r="J92" s="39"/>
    </row>
    <row r="93" spans="1:10" ht="41.25" customHeight="1">
      <c r="A93" s="66" t="s">
        <v>97</v>
      </c>
      <c r="B93" s="66"/>
      <c r="C93" s="66"/>
      <c r="D93" s="66"/>
      <c r="E93" s="66"/>
      <c r="F93" s="66"/>
      <c r="G93" s="66"/>
      <c r="H93" s="66"/>
      <c r="I93" s="66"/>
      <c r="J93" s="66"/>
    </row>
    <row r="96" ht="14.25">
      <c r="B96" s="50"/>
    </row>
    <row r="97" ht="14.25">
      <c r="F97" s="51"/>
    </row>
    <row r="98" ht="14.25"/>
    <row r="99" spans="6:7" ht="14.25">
      <c r="F99" s="52"/>
      <c r="G99" s="53"/>
    </row>
  </sheetData>
  <sheetProtection/>
  <mergeCells count="7">
    <mergeCell ref="A93:J93"/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2014-02-05T20:06:16Z</dcterms:modified>
  <cp:category/>
  <cp:version/>
  <cp:contentType/>
  <cp:contentStatus/>
</cp:coreProperties>
</file>