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<sst xmlns="http://schemas.openxmlformats.org/spreadsheetml/2006/main" count="94" uniqueCount="94">
  <si>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</si>
  <si>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</si>
  <si>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</si>
  <si>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</si>
  <si>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</si>
  <si>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</si>
  <si>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</si>
  <si>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</si>
  <si>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</si>
  <si>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</si>
  <si>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</si>
  <si>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</si>
  <si>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</si>
  <si>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</si>
  <si>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</si>
  <si>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</si>
  <si>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</si>
  <si>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</si>
  <si>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</si>
  <si>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</si>
  <si>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</si>
  <si>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</si>
  <si>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</si>
  <si>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</si>
  <si>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</si>
  <si>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</si>
  <si>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</si>
  <si>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</si>
  <si>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</si>
  <si>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</si>
  <si>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</si>
  <si>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</si>
  <si>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</si>
  <si>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</si>
  <si>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</si>
  <si>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</si>
  <si>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</si>
  <si>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</si>
  <si>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</si>
  <si>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</si>
  <si>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</si>
  <si>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</si>
  <si>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</si>
  <si>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</si>
  <si>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</si>
  <si>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</si>
  <si>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</si>
  <si>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</si>
  <si>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</si>
  <si>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</si>
  <si>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</si>
  <si>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</si>
  <si>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</si>
  <si>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</si>
  <si>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</si>
  <si>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</si>
  <si>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</si>
  <si>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</si>
  <si>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</si>
  <si>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</si>
  <si>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</si>
  <si>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</si>
  <si>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</si>
  <si>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</si>
  <si>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</si>
  <si>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</si>
  <si>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</si>
  <si>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</si>
  <si>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</si>
  <si>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</si>
  <si>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</si>
  <si>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</si>
  <si>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</si>
  <si>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</si>
  <si>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</si>
  <si>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</si>
  <si>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</si>
  <si>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</si>
  <si>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</si>
  <si>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</si>
  <si>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</si>
  <si>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</si>
  <si>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</si>
  <si>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</si>
  <si>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</si>
  <si>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</si>
  <si>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</si>
  <si>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</si>
  <si>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</si>
  <si>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</si>
  <si>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7. Acertos Financeiros (7.1. + 7.2. + 7.3.)</t>
  </si>
  <si>
    <t>10. Tarifa de Remuneração Líquida Por Passageiro (1)</t>
  </si>
  <si>
    <t>OPERAÇÃO 24/01/14 - VENCIMENTO 31/01/14</t>
  </si>
  <si>
    <t>5. Remuneração Mensal de AVL (5.1 x 5.2)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</si>
</sst>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92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484531</v>
      </c>
      <c r="C7" s="10">
        <f aca="true" t="shared" si="0" ref="C7:I7">C8+C16+C20</f>
        <v>363807</v>
      </c>
      <c r="D7" s="10">
        <f t="shared" si="0"/>
        <v>546432</v>
      </c>
      <c r="E7" s="10">
        <f t="shared" si="0"/>
        <v>696425</v>
      </c>
      <c r="F7" s="10">
        <f t="shared" si="0"/>
        <v>421454</v>
      </c>
      <c r="G7" s="10">
        <f t="shared" si="0"/>
        <v>692263</v>
      </c>
      <c r="H7" s="10">
        <f t="shared" si="0"/>
        <v>365404</v>
      </c>
      <c r="I7" s="10">
        <f t="shared" si="0"/>
        <v>246578</v>
      </c>
      <c r="J7" s="10">
        <f>+J8+J16+J20</f>
        <v>3816894</v>
      </c>
      <c r="L7" s="42"/>
    </row>
    <row r="8" spans="1:10" ht="15.75">
      <c r="A8" s="11" t="s">
        <v>22</v>
      </c>
      <c r="B8" s="12">
        <f>+B9+B12</f>
        <v>272381</v>
      </c>
      <c r="C8" s="12">
        <f>+C9+C12</f>
        <v>215541</v>
      </c>
      <c r="D8" s="12">
        <f aca="true" t="shared" si="1" ref="D8:I8">+D9+D12</f>
        <v>352322</v>
      </c>
      <c r="E8" s="12">
        <f t="shared" si="1"/>
        <v>414081</v>
      </c>
      <c r="F8" s="12">
        <f t="shared" si="1"/>
        <v>243327</v>
      </c>
      <c r="G8" s="12">
        <f t="shared" si="1"/>
        <v>405935</v>
      </c>
      <c r="H8" s="12">
        <f t="shared" si="1"/>
        <v>197161</v>
      </c>
      <c r="I8" s="12">
        <f t="shared" si="1"/>
        <v>149988</v>
      </c>
      <c r="J8" s="12">
        <f>SUM(B8:I8)</f>
        <v>2250736</v>
      </c>
    </row>
    <row r="9" spans="1:10" ht="15.75">
      <c r="A9" s="13" t="s">
        <v>23</v>
      </c>
      <c r="B9" s="14">
        <v>38034</v>
      </c>
      <c r="C9" s="14">
        <v>35479</v>
      </c>
      <c r="D9" s="14">
        <v>40734</v>
      </c>
      <c r="E9" s="14">
        <v>46898</v>
      </c>
      <c r="F9" s="14">
        <v>38458</v>
      </c>
      <c r="G9" s="14">
        <v>47939</v>
      </c>
      <c r="H9" s="14">
        <v>21162</v>
      </c>
      <c r="I9" s="14">
        <v>23900</v>
      </c>
      <c r="J9" s="12">
        <f aca="true" t="shared" si="2" ref="J9:J15">SUM(B9:I9)</f>
        <v>292604</v>
      </c>
    </row>
    <row r="10" spans="1:10" ht="15.75">
      <c r="A10" s="15" t="s">
        <v>24</v>
      </c>
      <c r="B10" s="14">
        <f>+B9-B11</f>
        <v>38034</v>
      </c>
      <c r="C10" s="14">
        <f aca="true" t="shared" si="3" ref="C10:I10">+C9-C11</f>
        <v>35479</v>
      </c>
      <c r="D10" s="14">
        <f t="shared" si="3"/>
        <v>40734</v>
      </c>
      <c r="E10" s="14">
        <f t="shared" si="3"/>
        <v>46898</v>
      </c>
      <c r="F10" s="14">
        <f t="shared" si="3"/>
        <v>38458</v>
      </c>
      <c r="G10" s="14">
        <f t="shared" si="3"/>
        <v>47939</v>
      </c>
      <c r="H10" s="14">
        <f t="shared" si="3"/>
        <v>21162</v>
      </c>
      <c r="I10" s="14">
        <f t="shared" si="3"/>
        <v>23900</v>
      </c>
      <c r="J10" s="12">
        <f t="shared" si="2"/>
        <v>292604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234347</v>
      </c>
      <c r="C12" s="14">
        <f aca="true" t="shared" si="4" ref="C12:I12">C13+C14+C15</f>
        <v>180062</v>
      </c>
      <c r="D12" s="14">
        <f t="shared" si="4"/>
        <v>311588</v>
      </c>
      <c r="E12" s="14">
        <f t="shared" si="4"/>
        <v>367183</v>
      </c>
      <c r="F12" s="14">
        <f t="shared" si="4"/>
        <v>204869</v>
      </c>
      <c r="G12" s="14">
        <f t="shared" si="4"/>
        <v>357996</v>
      </c>
      <c r="H12" s="14">
        <f t="shared" si="4"/>
        <v>175999</v>
      </c>
      <c r="I12" s="14">
        <f t="shared" si="4"/>
        <v>126088</v>
      </c>
      <c r="J12" s="12">
        <f t="shared" si="2"/>
        <v>1958132</v>
      </c>
    </row>
    <row r="13" spans="1:10" ht="15.75">
      <c r="A13" s="15" t="s">
        <v>27</v>
      </c>
      <c r="B13" s="14">
        <v>123957</v>
      </c>
      <c r="C13" s="14">
        <v>99088</v>
      </c>
      <c r="D13" s="14">
        <v>163511</v>
      </c>
      <c r="E13" s="14">
        <v>198107</v>
      </c>
      <c r="F13" s="14">
        <v>114059</v>
      </c>
      <c r="G13" s="14">
        <v>194270</v>
      </c>
      <c r="H13" s="14">
        <v>94879</v>
      </c>
      <c r="I13" s="14">
        <v>66598</v>
      </c>
      <c r="J13" s="12">
        <f t="shared" si="2"/>
        <v>1054469</v>
      </c>
    </row>
    <row r="14" spans="1:10" ht="15.75">
      <c r="A14" s="15" t="s">
        <v>28</v>
      </c>
      <c r="B14" s="14">
        <v>105594</v>
      </c>
      <c r="C14" s="14">
        <v>77293</v>
      </c>
      <c r="D14" s="14">
        <v>142804</v>
      </c>
      <c r="E14" s="14">
        <v>162013</v>
      </c>
      <c r="F14" s="14">
        <v>86729</v>
      </c>
      <c r="G14" s="14">
        <v>156914</v>
      </c>
      <c r="H14" s="14">
        <v>77726</v>
      </c>
      <c r="I14" s="14">
        <v>57519</v>
      </c>
      <c r="J14" s="12">
        <f t="shared" si="2"/>
        <v>866592</v>
      </c>
    </row>
    <row r="15" spans="1:10" ht="15.75">
      <c r="A15" s="15" t="s">
        <v>29</v>
      </c>
      <c r="B15" s="14">
        <v>4796</v>
      </c>
      <c r="C15" s="14">
        <v>3681</v>
      </c>
      <c r="D15" s="14">
        <v>5273</v>
      </c>
      <c r="E15" s="14">
        <v>7063</v>
      </c>
      <c r="F15" s="14">
        <v>4081</v>
      </c>
      <c r="G15" s="14">
        <v>6812</v>
      </c>
      <c r="H15" s="14">
        <v>3394</v>
      </c>
      <c r="I15" s="14">
        <v>1971</v>
      </c>
      <c r="J15" s="12">
        <f t="shared" si="2"/>
        <v>37071</v>
      </c>
    </row>
    <row r="16" spans="1:10" ht="15.75">
      <c r="A16" s="17" t="s">
        <v>30</v>
      </c>
      <c r="B16" s="18">
        <f>B17+B18+B19</f>
        <v>161328</v>
      </c>
      <c r="C16" s="18">
        <f aca="true" t="shared" si="5" ref="C16:I16">C17+C18+C19</f>
        <v>105696</v>
      </c>
      <c r="D16" s="18">
        <f t="shared" si="5"/>
        <v>130898</v>
      </c>
      <c r="E16" s="18">
        <f t="shared" si="5"/>
        <v>193785</v>
      </c>
      <c r="F16" s="18">
        <f t="shared" si="5"/>
        <v>129297</v>
      </c>
      <c r="G16" s="18">
        <f t="shared" si="5"/>
        <v>219954</v>
      </c>
      <c r="H16" s="18">
        <f t="shared" si="5"/>
        <v>138057</v>
      </c>
      <c r="I16" s="18">
        <f t="shared" si="5"/>
        <v>81509</v>
      </c>
      <c r="J16" s="12">
        <f aca="true" t="shared" si="6" ref="J16:J22">SUM(B16:I16)</f>
        <v>1160524</v>
      </c>
    </row>
    <row r="17" spans="1:10" ht="18.75" customHeight="1">
      <c r="A17" s="13" t="s">
        <v>31</v>
      </c>
      <c r="B17" s="14">
        <v>97078</v>
      </c>
      <c r="C17" s="14">
        <v>68854</v>
      </c>
      <c r="D17" s="14">
        <v>87863</v>
      </c>
      <c r="E17" s="14">
        <v>128799</v>
      </c>
      <c r="F17" s="14">
        <v>83345</v>
      </c>
      <c r="G17" s="14">
        <v>140336</v>
      </c>
      <c r="H17" s="14">
        <v>83247</v>
      </c>
      <c r="I17" s="14">
        <v>48701</v>
      </c>
      <c r="J17" s="12">
        <f t="shared" si="6"/>
        <v>738223</v>
      </c>
    </row>
    <row r="18" spans="1:10" ht="18.75" customHeight="1">
      <c r="A18" s="13" t="s">
        <v>32</v>
      </c>
      <c r="B18" s="14">
        <v>61236</v>
      </c>
      <c r="C18" s="14">
        <v>34885</v>
      </c>
      <c r="D18" s="14">
        <v>40726</v>
      </c>
      <c r="E18" s="14">
        <v>61446</v>
      </c>
      <c r="F18" s="14">
        <v>43693</v>
      </c>
      <c r="G18" s="14">
        <v>75791</v>
      </c>
      <c r="H18" s="14">
        <v>52561</v>
      </c>
      <c r="I18" s="14">
        <v>31643</v>
      </c>
      <c r="J18" s="12">
        <f t="shared" si="6"/>
        <v>401981</v>
      </c>
    </row>
    <row r="19" spans="1:10" ht="18.75" customHeight="1">
      <c r="A19" s="13" t="s">
        <v>33</v>
      </c>
      <c r="B19" s="14">
        <v>3014</v>
      </c>
      <c r="C19" s="14">
        <v>1957</v>
      </c>
      <c r="D19" s="14">
        <v>2309</v>
      </c>
      <c r="E19" s="14">
        <v>3540</v>
      </c>
      <c r="F19" s="14">
        <v>2259</v>
      </c>
      <c r="G19" s="14">
        <v>3827</v>
      </c>
      <c r="H19" s="14">
        <v>2249</v>
      </c>
      <c r="I19" s="14">
        <v>1165</v>
      </c>
      <c r="J19" s="12">
        <f t="shared" si="6"/>
        <v>20320</v>
      </c>
    </row>
    <row r="20" spans="1:10" ht="18.75" customHeight="1">
      <c r="A20" s="17" t="s">
        <v>34</v>
      </c>
      <c r="B20" s="14">
        <f>B21+B22</f>
        <v>50822</v>
      </c>
      <c r="C20" s="14">
        <f aca="true" t="shared" si="7" ref="C20:I20">C21+C22</f>
        <v>42570</v>
      </c>
      <c r="D20" s="14">
        <f t="shared" si="7"/>
        <v>63212</v>
      </c>
      <c r="E20" s="14">
        <f t="shared" si="7"/>
        <v>88559</v>
      </c>
      <c r="F20" s="14">
        <f t="shared" si="7"/>
        <v>48830</v>
      </c>
      <c r="G20" s="14">
        <f t="shared" si="7"/>
        <v>66374</v>
      </c>
      <c r="H20" s="14">
        <f t="shared" si="7"/>
        <v>30186</v>
      </c>
      <c r="I20" s="14">
        <f t="shared" si="7"/>
        <v>15081</v>
      </c>
      <c r="J20" s="12">
        <f t="shared" si="6"/>
        <v>405634</v>
      </c>
    </row>
    <row r="21" spans="1:10" ht="18.75" customHeight="1">
      <c r="A21" s="13" t="s">
        <v>35</v>
      </c>
      <c r="B21" s="14">
        <v>32526</v>
      </c>
      <c r="C21" s="14">
        <v>27245</v>
      </c>
      <c r="D21" s="14">
        <v>40456</v>
      </c>
      <c r="E21" s="14">
        <v>56678</v>
      </c>
      <c r="F21" s="14">
        <v>31251</v>
      </c>
      <c r="G21" s="14">
        <v>42479</v>
      </c>
      <c r="H21" s="14">
        <v>19319</v>
      </c>
      <c r="I21" s="14">
        <v>9652</v>
      </c>
      <c r="J21" s="12">
        <f t="shared" si="6"/>
        <v>259606</v>
      </c>
    </row>
    <row r="22" spans="1:10" ht="18.75" customHeight="1">
      <c r="A22" s="13" t="s">
        <v>36</v>
      </c>
      <c r="B22" s="14">
        <v>18296</v>
      </c>
      <c r="C22" s="14">
        <v>15325</v>
      </c>
      <c r="D22" s="14">
        <v>22756</v>
      </c>
      <c r="E22" s="14">
        <v>31881</v>
      </c>
      <c r="F22" s="14">
        <v>17579</v>
      </c>
      <c r="G22" s="14">
        <v>23895</v>
      </c>
      <c r="H22" s="14">
        <v>10867</v>
      </c>
      <c r="I22" s="14">
        <v>5429</v>
      </c>
      <c r="J22" s="12">
        <f t="shared" si="6"/>
        <v>146028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0.9896</v>
      </c>
      <c r="C25" s="22">
        <v>0.9919</v>
      </c>
      <c r="D25" s="22">
        <v>1</v>
      </c>
      <c r="E25" s="22">
        <v>1</v>
      </c>
      <c r="F25" s="22">
        <v>1</v>
      </c>
      <c r="G25" s="22">
        <v>1</v>
      </c>
      <c r="H25" s="22">
        <v>0.9578</v>
      </c>
      <c r="I25" s="22">
        <v>0.9989</v>
      </c>
      <c r="J25" s="21"/>
    </row>
    <row r="26" spans="1:10" ht="18.75" customHeight="1">
      <c r="A26" s="17" t="s">
        <v>38</v>
      </c>
      <c r="B26" s="23">
        <v>0.81</v>
      </c>
      <c r="C26" s="23">
        <v>0.7268</v>
      </c>
      <c r="D26" s="23">
        <v>0.7795</v>
      </c>
      <c r="E26" s="23">
        <v>0.7645</v>
      </c>
      <c r="F26" s="23">
        <v>0.7208</v>
      </c>
      <c r="G26" s="23">
        <v>0.709</v>
      </c>
      <c r="H26" s="23">
        <v>0.6424</v>
      </c>
      <c r="I26" s="24">
        <v>0.8414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0.9707619252431733</v>
      </c>
      <c r="C28" s="23">
        <f aca="true" t="shared" si="8" ref="C28:I28">(((+C$8+C$16)*C$25)+(C$20*C$26))/C$7</f>
        <v>0.9608799619028771</v>
      </c>
      <c r="D28" s="23">
        <f t="shared" si="8"/>
        <v>0.9744922588721011</v>
      </c>
      <c r="E28" s="23">
        <f t="shared" si="8"/>
        <v>0.9700532799655383</v>
      </c>
      <c r="F28" s="23">
        <f t="shared" si="8"/>
        <v>0.9676516630521955</v>
      </c>
      <c r="G28" s="23">
        <f t="shared" si="8"/>
        <v>0.9720989941684013</v>
      </c>
      <c r="H28" s="23">
        <f t="shared" si="8"/>
        <v>0.9317448270954888</v>
      </c>
      <c r="I28" s="23">
        <f t="shared" si="8"/>
        <v>0.9892671150710931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73</v>
      </c>
      <c r="B31" s="26">
        <f>B28*B30</f>
        <v>1.5186599558504204</v>
      </c>
      <c r="C31" s="26">
        <f aca="true" t="shared" si="9" ref="C31:I31">C28*C30</f>
        <v>1.4780255573990055</v>
      </c>
      <c r="D31" s="26">
        <f t="shared" si="9"/>
        <v>1.5143609702872451</v>
      </c>
      <c r="E31" s="26">
        <f t="shared" si="9"/>
        <v>1.506686754442474</v>
      </c>
      <c r="F31" s="26">
        <f t="shared" si="9"/>
        <v>1.4627022538696988</v>
      </c>
      <c r="G31" s="26">
        <f t="shared" si="9"/>
        <v>1.5401936463604151</v>
      </c>
      <c r="H31" s="26">
        <f t="shared" si="9"/>
        <v>1.6916759080745696</v>
      </c>
      <c r="I31" s="26">
        <f t="shared" si="9"/>
        <v>1.8998874944940345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93</v>
      </c>
      <c r="B33" s="21">
        <v>15689.17</v>
      </c>
      <c r="C33" s="21">
        <v>12865.93</v>
      </c>
      <c r="D33" s="21">
        <v>17437.73</v>
      </c>
      <c r="E33" s="21">
        <v>22948.08</v>
      </c>
      <c r="F33" s="21">
        <v>17550.01</v>
      </c>
      <c r="G33" s="21">
        <v>22748.21</v>
      </c>
      <c r="H33" s="21">
        <v>13339.31</v>
      </c>
      <c r="I33" s="21">
        <v>13271.59</v>
      </c>
      <c r="J33" s="21">
        <f aca="true" t="shared" si="10" ref="J33:J51">SUM(B33:I33)</f>
        <v>135850.03</v>
      </c>
    </row>
    <row r="34" spans="1:10" ht="18.75" customHeight="1">
      <c r="A34" s="17" t="s">
        <v>40</v>
      </c>
      <c r="B34" s="58">
        <v>747</v>
      </c>
      <c r="C34" s="58">
        <v>564</v>
      </c>
      <c r="D34" s="58">
        <v>791</v>
      </c>
      <c r="E34" s="58">
        <v>1042</v>
      </c>
      <c r="F34" s="58">
        <v>618</v>
      </c>
      <c r="G34" s="58">
        <v>1092</v>
      </c>
      <c r="H34" s="58">
        <v>591</v>
      </c>
      <c r="I34" s="58">
        <v>466</v>
      </c>
      <c r="J34" s="58">
        <f t="shared" si="10"/>
        <v>5911</v>
      </c>
    </row>
    <row r="35" spans="1:10" ht="18.75" customHeight="1">
      <c r="A35" s="17" t="s">
        <v>41</v>
      </c>
      <c r="B35" s="21">
        <v>21.00290495314592</v>
      </c>
      <c r="C35" s="21">
        <v>22.811932624113474</v>
      </c>
      <c r="D35" s="21">
        <v>22.045170670037926</v>
      </c>
      <c r="E35" s="21">
        <v>22.023109404990404</v>
      </c>
      <c r="F35" s="21">
        <v>28.398074433656955</v>
      </c>
      <c r="G35" s="21">
        <v>20.831694139194138</v>
      </c>
      <c r="H35" s="21">
        <v>22.570744500846022</v>
      </c>
      <c r="I35" s="21">
        <v>28.47980686695279</v>
      </c>
      <c r="J35" s="21">
        <f t="shared" si="10"/>
        <v>188.16343759293764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751527</v>
      </c>
      <c r="C37" s="29">
        <f aca="true" t="shared" si="11" ref="C37:I37">+C38+C39</f>
        <v>550581.9700000001</v>
      </c>
      <c r="D37" s="29">
        <f t="shared" si="11"/>
        <v>844933.02</v>
      </c>
      <c r="E37" s="29">
        <f t="shared" si="11"/>
        <v>1072242.4000000001</v>
      </c>
      <c r="F37" s="29">
        <f t="shared" si="11"/>
        <v>634011.73</v>
      </c>
      <c r="G37" s="29">
        <f t="shared" si="11"/>
        <v>1088967.28</v>
      </c>
      <c r="H37" s="29">
        <f t="shared" si="11"/>
        <v>631484.4500000001</v>
      </c>
      <c r="I37" s="29">
        <f t="shared" si="11"/>
        <v>481742.05000000005</v>
      </c>
      <c r="J37" s="29">
        <f t="shared" si="10"/>
        <v>6055489.9</v>
      </c>
      <c r="L37" s="43"/>
      <c r="M37" s="43"/>
    </row>
    <row r="38" spans="1:10" ht="15.75">
      <c r="A38" s="17" t="s">
        <v>74</v>
      </c>
      <c r="B38" s="30">
        <f>ROUND(+B7*B31,2)</f>
        <v>735837.83</v>
      </c>
      <c r="C38" s="30">
        <f aca="true" t="shared" si="12" ref="C38:I38">ROUND(+C7*C31,2)</f>
        <v>537716.04</v>
      </c>
      <c r="D38" s="30">
        <f t="shared" si="12"/>
        <v>827495.29</v>
      </c>
      <c r="E38" s="30">
        <f t="shared" si="12"/>
        <v>1049294.32</v>
      </c>
      <c r="F38" s="30">
        <f t="shared" si="12"/>
        <v>616461.72</v>
      </c>
      <c r="G38" s="30">
        <f t="shared" si="12"/>
        <v>1066219.07</v>
      </c>
      <c r="H38" s="30">
        <f t="shared" si="12"/>
        <v>618145.14</v>
      </c>
      <c r="I38" s="30">
        <f t="shared" si="12"/>
        <v>468470.46</v>
      </c>
      <c r="J38" s="30">
        <f>SUM(B38:I38)</f>
        <v>5919639.87</v>
      </c>
    </row>
    <row r="39" spans="1:10" ht="15.75">
      <c r="A39" s="17" t="s">
        <v>43</v>
      </c>
      <c r="B39" s="57">
        <f>+B33</f>
        <v>15689.17</v>
      </c>
      <c r="C39" s="57">
        <f aca="true" t="shared" si="13" ref="C39:I39">+C33</f>
        <v>12865.93</v>
      </c>
      <c r="D39" s="57">
        <f t="shared" si="13"/>
        <v>17437.73</v>
      </c>
      <c r="E39" s="57">
        <f t="shared" si="13"/>
        <v>22948.08</v>
      </c>
      <c r="F39" s="57">
        <f t="shared" si="13"/>
        <v>17550.01</v>
      </c>
      <c r="G39" s="57">
        <f t="shared" si="13"/>
        <v>22748.21</v>
      </c>
      <c r="H39" s="57">
        <f t="shared" si="13"/>
        <v>13339.31</v>
      </c>
      <c r="I39" s="57">
        <f t="shared" si="13"/>
        <v>13271.59</v>
      </c>
      <c r="J39" s="57">
        <f t="shared" si="10"/>
        <v>135850.03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90</v>
      </c>
      <c r="B41" s="31">
        <f aca="true" t="shared" si="14" ref="B41:J41">+B42+B45+B51</f>
        <v>-129183.61</v>
      </c>
      <c r="C41" s="31">
        <f t="shared" si="14"/>
        <v>-122661.01</v>
      </c>
      <c r="D41" s="31">
        <f t="shared" si="14"/>
        <v>-229797.59</v>
      </c>
      <c r="E41" s="31">
        <f t="shared" si="14"/>
        <v>-226661.14</v>
      </c>
      <c r="F41" s="31">
        <f t="shared" si="14"/>
        <v>-121562.14</v>
      </c>
      <c r="G41" s="31">
        <f t="shared" si="14"/>
        <v>-174738.88</v>
      </c>
      <c r="H41" s="31">
        <f t="shared" si="14"/>
        <v>-82378.94</v>
      </c>
      <c r="I41" s="31">
        <f t="shared" si="14"/>
        <v>-84458.04000000001</v>
      </c>
      <c r="J41" s="31">
        <f t="shared" si="14"/>
        <v>-1171441.35</v>
      </c>
      <c r="L41" s="43"/>
    </row>
    <row r="42" spans="1:12" ht="15.75">
      <c r="A42" s="17" t="s">
        <v>44</v>
      </c>
      <c r="B42" s="32">
        <f>B43+B44</f>
        <v>-114102</v>
      </c>
      <c r="C42" s="32">
        <f aca="true" t="shared" si="15" ref="C42:I42">C43+C44</f>
        <v>-106437</v>
      </c>
      <c r="D42" s="32">
        <f t="shared" si="15"/>
        <v>-122202</v>
      </c>
      <c r="E42" s="32">
        <f t="shared" si="15"/>
        <v>-140694</v>
      </c>
      <c r="F42" s="32">
        <f t="shared" si="15"/>
        <v>-115374</v>
      </c>
      <c r="G42" s="32">
        <f t="shared" si="15"/>
        <v>-143817</v>
      </c>
      <c r="H42" s="32">
        <f t="shared" si="15"/>
        <v>-63486</v>
      </c>
      <c r="I42" s="32">
        <f t="shared" si="15"/>
        <v>-71700</v>
      </c>
      <c r="J42" s="31">
        <f t="shared" si="10"/>
        <v>-877812</v>
      </c>
      <c r="L42" s="43"/>
    </row>
    <row r="43" spans="1:12" ht="15.75">
      <c r="A43" s="13" t="s">
        <v>69</v>
      </c>
      <c r="B43" s="20">
        <f aca="true" t="shared" si="16" ref="B43:I43">ROUND(-B9*$D$3,2)</f>
        <v>-114102</v>
      </c>
      <c r="C43" s="20">
        <f t="shared" si="16"/>
        <v>-106437</v>
      </c>
      <c r="D43" s="20">
        <f t="shared" si="16"/>
        <v>-122202</v>
      </c>
      <c r="E43" s="20">
        <f t="shared" si="16"/>
        <v>-140694</v>
      </c>
      <c r="F43" s="20">
        <f t="shared" si="16"/>
        <v>-115374</v>
      </c>
      <c r="G43" s="20">
        <f t="shared" si="16"/>
        <v>-143817</v>
      </c>
      <c r="H43" s="20">
        <f t="shared" si="16"/>
        <v>-63486</v>
      </c>
      <c r="I43" s="20">
        <f t="shared" si="16"/>
        <v>-71700</v>
      </c>
      <c r="J43" s="57">
        <f t="shared" si="10"/>
        <v>-877812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7" ref="C44:I44">ROUND(C11*$D$3,2)</f>
        <v>0</v>
      </c>
      <c r="D44" s="20">
        <f t="shared" si="17"/>
        <v>0</v>
      </c>
      <c r="E44" s="20">
        <f t="shared" si="17"/>
        <v>0</v>
      </c>
      <c r="F44" s="20">
        <f t="shared" si="17"/>
        <v>0</v>
      </c>
      <c r="G44" s="20">
        <f t="shared" si="17"/>
        <v>0</v>
      </c>
      <c r="H44" s="20">
        <f t="shared" si="17"/>
        <v>0</v>
      </c>
      <c r="I44" s="20">
        <f t="shared" si="17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8" ref="B45:J45">SUM(B46:B50)</f>
        <v>-15081.61</v>
      </c>
      <c r="C45" s="32">
        <f t="shared" si="18"/>
        <v>-16224.01</v>
      </c>
      <c r="D45" s="32">
        <f t="shared" si="18"/>
        <v>-107595.59</v>
      </c>
      <c r="E45" s="32">
        <f t="shared" si="18"/>
        <v>-85967.14</v>
      </c>
      <c r="F45" s="32">
        <f t="shared" si="18"/>
        <v>-6188.14</v>
      </c>
      <c r="G45" s="32">
        <f t="shared" si="18"/>
        <v>-30921.88</v>
      </c>
      <c r="H45" s="32">
        <f t="shared" si="18"/>
        <v>-18892.94</v>
      </c>
      <c r="I45" s="32">
        <f t="shared" si="18"/>
        <v>-12758.04</v>
      </c>
      <c r="J45" s="32">
        <f t="shared" si="18"/>
        <v>-293629.35</v>
      </c>
      <c r="L45" s="50"/>
    </row>
    <row r="46" spans="1:10" ht="15.75">
      <c r="A46" s="13" t="s">
        <v>62</v>
      </c>
      <c r="B46" s="27">
        <v>-15081.61</v>
      </c>
      <c r="C46" s="27">
        <v>-16224.01</v>
      </c>
      <c r="D46" s="27">
        <v>-107595.59</v>
      </c>
      <c r="E46" s="27">
        <v>-85967.14</v>
      </c>
      <c r="F46" s="27">
        <v>-6188.14</v>
      </c>
      <c r="G46" s="27">
        <v>-30921.88</v>
      </c>
      <c r="H46" s="27">
        <v>-18892.94</v>
      </c>
      <c r="I46" s="27">
        <v>-12758.04</v>
      </c>
      <c r="J46" s="27">
        <f t="shared" si="10"/>
        <v>-293629.35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0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0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0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0"/>
        <v>0</v>
      </c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0"/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19" ref="B53:I53">+B37+B41</f>
        <v>622343.39</v>
      </c>
      <c r="C53" s="35">
        <f t="shared" si="19"/>
        <v>427920.9600000001</v>
      </c>
      <c r="D53" s="35">
        <f t="shared" si="19"/>
        <v>615135.43</v>
      </c>
      <c r="E53" s="35">
        <f t="shared" si="19"/>
        <v>845581.2600000001</v>
      </c>
      <c r="F53" s="35">
        <f t="shared" si="19"/>
        <v>512449.58999999997</v>
      </c>
      <c r="G53" s="35">
        <f t="shared" si="19"/>
        <v>914228.4</v>
      </c>
      <c r="H53" s="35">
        <f t="shared" si="19"/>
        <v>549105.51</v>
      </c>
      <c r="I53" s="35">
        <f t="shared" si="19"/>
        <v>397284.01</v>
      </c>
      <c r="J53" s="35">
        <f>SUM(B53:I53)</f>
        <v>4884048.55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4884048.58</v>
      </c>
      <c r="L56" s="43"/>
    </row>
    <row r="57" spans="1:10" ht="17.25" customHeight="1">
      <c r="A57" s="17" t="s">
        <v>48</v>
      </c>
      <c r="B57" s="45">
        <v>108005.65</v>
      </c>
      <c r="C57" s="45">
        <v>94842.04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202847.69</v>
      </c>
    </row>
    <row r="58" spans="1:10" ht="17.25" customHeight="1">
      <c r="A58" s="17" t="s">
        <v>54</v>
      </c>
      <c r="B58" s="45">
        <v>368571.93</v>
      </c>
      <c r="C58" s="45">
        <v>245807.08</v>
      </c>
      <c r="D58" s="44">
        <v>0</v>
      </c>
      <c r="E58" s="45">
        <v>106167.03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0" ref="J58:J70">SUM(B58:I58)</f>
        <v>720546.04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78785.26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0"/>
        <v>78785.26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37318.97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0"/>
        <v>37318.97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15811.79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0"/>
        <v>15811.79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36767.94</v>
      </c>
      <c r="E62" s="44">
        <v>0</v>
      </c>
      <c r="F62" s="45">
        <v>72995.31</v>
      </c>
      <c r="G62" s="44">
        <v>0</v>
      </c>
      <c r="H62" s="44">
        <v>0</v>
      </c>
      <c r="I62" s="44">
        <v>0</v>
      </c>
      <c r="J62" s="35">
        <f t="shared" si="20"/>
        <v>109763.25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111745.39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0"/>
        <v>111745.39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35051.32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0"/>
        <v>35051.32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11881.85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0"/>
        <v>11881.85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245616.51</v>
      </c>
      <c r="G66" s="44">
        <v>0</v>
      </c>
      <c r="H66" s="44">
        <v>0</v>
      </c>
      <c r="I66" s="44">
        <v>0</v>
      </c>
      <c r="J66" s="35">
        <f t="shared" si="20"/>
        <v>245616.51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156067.81</v>
      </c>
      <c r="H67" s="45">
        <v>211924.15</v>
      </c>
      <c r="I67" s="44">
        <v>0</v>
      </c>
      <c r="J67" s="32">
        <f t="shared" si="20"/>
        <v>367991.95999999996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272058.27</v>
      </c>
      <c r="H68" s="44">
        <v>0</v>
      </c>
      <c r="I68" s="44">
        <v>0</v>
      </c>
      <c r="J68" s="35">
        <f t="shared" si="20"/>
        <v>272058.27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115783.17</v>
      </c>
      <c r="J69" s="32">
        <f t="shared" si="20"/>
        <v>115783.17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137395.14</v>
      </c>
      <c r="J70" s="35">
        <f t="shared" si="20"/>
        <v>137395.14</v>
      </c>
    </row>
    <row r="71" spans="1:10" ht="17.25" customHeight="1">
      <c r="A71" s="41" t="s">
        <v>67</v>
      </c>
      <c r="B71" s="39">
        <v>145765.81</v>
      </c>
      <c r="C71" s="39">
        <v>87271.85</v>
      </c>
      <c r="D71" s="39">
        <v>446451.47</v>
      </c>
      <c r="E71" s="39">
        <v>580735.66</v>
      </c>
      <c r="F71" s="39">
        <v>193837.77</v>
      </c>
      <c r="G71" s="39">
        <v>486102.33</v>
      </c>
      <c r="H71" s="39">
        <v>337181.37</v>
      </c>
      <c r="I71" s="39">
        <v>144105.71</v>
      </c>
      <c r="J71" s="39">
        <f>SUM(B71:I71)</f>
        <v>2421451.97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75</v>
      </c>
      <c r="B75" s="55">
        <v>1.6148421317647597</v>
      </c>
      <c r="C75" s="55">
        <v>1.5659466208327928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76</v>
      </c>
      <c r="B76" s="55">
        <v>1.4974973561493448</v>
      </c>
      <c r="C76" s="55">
        <v>1.4480461041139112</v>
      </c>
      <c r="D76" s="55"/>
      <c r="E76" s="55">
        <v>1.538379961201874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77</v>
      </c>
      <c r="B77" s="55">
        <v>0</v>
      </c>
      <c r="C77" s="55">
        <v>0</v>
      </c>
      <c r="D77" s="24">
        <v>1.4171594335547393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78</v>
      </c>
      <c r="B78" s="55">
        <v>0</v>
      </c>
      <c r="C78" s="55">
        <v>0</v>
      </c>
      <c r="D78" s="55">
        <v>1.4946746190925235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79</v>
      </c>
      <c r="B79" s="55">
        <v>0</v>
      </c>
      <c r="C79" s="55">
        <v>0</v>
      </c>
      <c r="D79" s="55">
        <v>1.8037818872048548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80</v>
      </c>
      <c r="B80" s="55">
        <v>0</v>
      </c>
      <c r="C80" s="55">
        <v>0</v>
      </c>
      <c r="D80" s="55">
        <v>1.7107889500175584</v>
      </c>
      <c r="E80" s="55">
        <v>0</v>
      </c>
      <c r="F80" s="55">
        <v>1.5088449377917084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81</v>
      </c>
      <c r="B81" s="55">
        <v>0</v>
      </c>
      <c r="C81" s="55">
        <v>0</v>
      </c>
      <c r="D81" s="55">
        <v>0</v>
      </c>
      <c r="E81" s="55">
        <v>1.484284564445908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82</v>
      </c>
      <c r="B82" s="55">
        <v>0</v>
      </c>
      <c r="C82" s="55">
        <v>0</v>
      </c>
      <c r="D82" s="55">
        <v>0</v>
      </c>
      <c r="E82" s="55">
        <v>1.4820622734383944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83</v>
      </c>
      <c r="B83" s="55">
        <v>0</v>
      </c>
      <c r="C83" s="55">
        <v>0</v>
      </c>
      <c r="D83" s="55">
        <v>0</v>
      </c>
      <c r="E83" s="24">
        <v>1.4687579169598874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84</v>
      </c>
      <c r="B84" s="55">
        <v>0</v>
      </c>
      <c r="C84" s="55">
        <v>0</v>
      </c>
      <c r="D84" s="55">
        <v>0</v>
      </c>
      <c r="E84" s="55">
        <v>0</v>
      </c>
      <c r="F84" s="55">
        <v>1.453025749656279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85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1.4809013678189507</v>
      </c>
      <c r="H85" s="55">
        <v>1.6916759258245668</v>
      </c>
      <c r="I85" s="55">
        <v>0</v>
      </c>
      <c r="J85" s="32"/>
    </row>
    <row r="86" spans="1:10" ht="15.75">
      <c r="A86" s="17" t="s">
        <v>86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1.6223592946033782</v>
      </c>
      <c r="H86" s="55">
        <v>0</v>
      </c>
      <c r="I86" s="55">
        <v>0</v>
      </c>
      <c r="J86" s="35"/>
    </row>
    <row r="87" spans="1:10" ht="15.75">
      <c r="A87" s="17" t="s">
        <v>87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1.8580415320519097</v>
      </c>
      <c r="J87" s="32"/>
    </row>
    <row r="88" spans="1:10" ht="15.75">
      <c r="A88" s="41" t="s">
        <v>88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1.9247623327664583</v>
      </c>
      <c r="J88" s="39"/>
    </row>
    <row r="89" ht="15.75">
      <c r="A89" s="49" t="s">
        <v>89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2014-01-30T18:05:51Z</dcterms:modified>
  <cp:category/>
  <cp:version/>
  <cp:contentType/>
  <cp:contentStatus/>
</cp:coreProperties>
</file>