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<sst xmlns="http://schemas.openxmlformats.org/spreadsheetml/2006/main" count="94" uniqueCount="94">
  <si>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</si>
  <si>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</si>
  <si>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</si>
  <si>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</si>
  <si>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</si>
  <si>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</si>
  <si>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</si>
  <si>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</si>
  <si>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</si>
  <si>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</si>
  <si>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</si>
  <si>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</si>
  <si>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</si>
  <si>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</si>
  <si>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</si>
  <si>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</si>
  <si>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</si>
  <si>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</si>
  <si>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</si>
  <si>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</si>
  <si>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</si>
  <si>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</si>
  <si>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</si>
  <si>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</si>
  <si>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</si>
  <si>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</si>
  <si>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</si>
  <si>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</si>
  <si>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</si>
  <si>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</si>
  <si>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</si>
  <si>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</si>
  <si>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</si>
  <si>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</si>
  <si>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</si>
  <si>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</si>
  <si>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</si>
  <si>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</si>
  <si>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</si>
  <si>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</si>
  <si>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</si>
  <si>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</si>
  <si>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</si>
  <si>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</si>
  <si>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</si>
  <si>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</si>
  <si>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</si>
  <si>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</si>
  <si>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</si>
  <si>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</si>
  <si>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</si>
  <si>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</si>
  <si>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</si>
  <si>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</si>
  <si>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</si>
  <si>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</si>
  <si>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</si>
  <si>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</si>
  <si>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</si>
  <si>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</si>
  <si>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</si>
  <si>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</si>
  <si>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</si>
  <si>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</si>
  <si>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</si>
  <si>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</si>
  <si>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</si>
  <si>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</si>
  <si>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</si>
  <si>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</si>
  <si>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</si>
  <si>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</si>
  <si>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</si>
  <si>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</si>
  <si>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</si>
  <si>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</si>
  <si>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</si>
  <si>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</si>
  <si>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</si>
  <si>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</si>
  <si>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</si>
  <si>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</si>
  <si>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</si>
  <si>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</si>
  <si>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</si>
  <si>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</si>
  <si>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</si>
  <si>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</si>
  <si>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</si>
  <si>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</si>
  <si>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</si>
  <si>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</si>
  <si>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</si>
  <si>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OPERAÇÃO 18/01/14 - VENCIMENTO 24/01/14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</si>
</sst>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02" sqref="A102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1">
      <c r="A2" s="62" t="s">
        <v>93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3" t="s">
        <v>18</v>
      </c>
      <c r="B4" s="63" t="s">
        <v>19</v>
      </c>
      <c r="C4" s="63"/>
      <c r="D4" s="63"/>
      <c r="E4" s="63"/>
      <c r="F4" s="63"/>
      <c r="G4" s="63"/>
      <c r="H4" s="63"/>
      <c r="I4" s="63"/>
      <c r="J4" s="64" t="s">
        <v>20</v>
      </c>
    </row>
    <row r="5" spans="1:10" ht="38.25">
      <c r="A5" s="63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3"/>
    </row>
    <row r="6" spans="1:10" ht="15.75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3"/>
    </row>
    <row r="7" spans="1:12" ht="15.75">
      <c r="A7" s="9" t="s">
        <v>21</v>
      </c>
      <c r="B7" s="10">
        <f>B8+B16+B20</f>
        <v>356730</v>
      </c>
      <c r="C7" s="10">
        <f aca="true" t="shared" si="0" ref="C7:I7">C8+C16+C20</f>
        <v>259400</v>
      </c>
      <c r="D7" s="10">
        <f t="shared" si="0"/>
        <v>407565</v>
      </c>
      <c r="E7" s="10">
        <f t="shared" si="0"/>
        <v>502733</v>
      </c>
      <c r="F7" s="10">
        <f t="shared" si="0"/>
        <v>297820</v>
      </c>
      <c r="G7" s="10">
        <f t="shared" si="0"/>
        <v>521900</v>
      </c>
      <c r="H7" s="10">
        <f t="shared" si="0"/>
        <v>295728</v>
      </c>
      <c r="I7" s="10">
        <f t="shared" si="0"/>
        <v>161493</v>
      </c>
      <c r="J7" s="10">
        <f>+J8+J16+J20</f>
        <v>2803369</v>
      </c>
      <c r="L7" s="42"/>
    </row>
    <row r="8" spans="1:10" ht="15.75">
      <c r="A8" s="11" t="s">
        <v>22</v>
      </c>
      <c r="B8" s="12">
        <f>+B9+B12</f>
        <v>201923</v>
      </c>
      <c r="C8" s="12">
        <f>+C9+C12</f>
        <v>153972</v>
      </c>
      <c r="D8" s="12">
        <f aca="true" t="shared" si="1" ref="D8:I8">+D9+D12</f>
        <v>256371</v>
      </c>
      <c r="E8" s="12">
        <f t="shared" si="1"/>
        <v>294275</v>
      </c>
      <c r="F8" s="12">
        <f t="shared" si="1"/>
        <v>172433</v>
      </c>
      <c r="G8" s="12">
        <f t="shared" si="1"/>
        <v>306556</v>
      </c>
      <c r="H8" s="12">
        <f t="shared" si="1"/>
        <v>164839</v>
      </c>
      <c r="I8" s="12">
        <f t="shared" si="1"/>
        <v>99552</v>
      </c>
      <c r="J8" s="12">
        <f>SUM(B8:I8)</f>
        <v>1649921</v>
      </c>
    </row>
    <row r="9" spans="1:10" ht="15.75">
      <c r="A9" s="13" t="s">
        <v>23</v>
      </c>
      <c r="B9" s="14">
        <v>32813</v>
      </c>
      <c r="C9" s="14">
        <v>30735</v>
      </c>
      <c r="D9" s="14">
        <v>37530</v>
      </c>
      <c r="E9" s="14">
        <v>41291</v>
      </c>
      <c r="F9" s="14">
        <v>32960</v>
      </c>
      <c r="G9" s="14">
        <v>43471</v>
      </c>
      <c r="H9" s="14">
        <v>20467</v>
      </c>
      <c r="I9" s="14">
        <v>17914</v>
      </c>
      <c r="J9" s="12">
        <f aca="true" t="shared" si="2" ref="J9:J15">SUM(B9:I9)</f>
        <v>257181</v>
      </c>
    </row>
    <row r="10" spans="1:10" ht="15.75">
      <c r="A10" s="15" t="s">
        <v>24</v>
      </c>
      <c r="B10" s="14">
        <f>+B9-B11</f>
        <v>32813</v>
      </c>
      <c r="C10" s="14">
        <f aca="true" t="shared" si="3" ref="C10:I10">+C9-C11</f>
        <v>30735</v>
      </c>
      <c r="D10" s="14">
        <f t="shared" si="3"/>
        <v>37530</v>
      </c>
      <c r="E10" s="14">
        <f t="shared" si="3"/>
        <v>41291</v>
      </c>
      <c r="F10" s="14">
        <f t="shared" si="3"/>
        <v>32960</v>
      </c>
      <c r="G10" s="14">
        <f t="shared" si="3"/>
        <v>43471</v>
      </c>
      <c r="H10" s="14">
        <f t="shared" si="3"/>
        <v>20467</v>
      </c>
      <c r="I10" s="14">
        <f t="shared" si="3"/>
        <v>17914</v>
      </c>
      <c r="J10" s="12">
        <f t="shared" si="2"/>
        <v>257181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169110</v>
      </c>
      <c r="C12" s="14">
        <f aca="true" t="shared" si="4" ref="C12:I12">C13+C14+C15</f>
        <v>123237</v>
      </c>
      <c r="D12" s="14">
        <f t="shared" si="4"/>
        <v>218841</v>
      </c>
      <c r="E12" s="14">
        <f t="shared" si="4"/>
        <v>252984</v>
      </c>
      <c r="F12" s="14">
        <f t="shared" si="4"/>
        <v>139473</v>
      </c>
      <c r="G12" s="14">
        <f t="shared" si="4"/>
        <v>263085</v>
      </c>
      <c r="H12" s="14">
        <f t="shared" si="4"/>
        <v>144372</v>
      </c>
      <c r="I12" s="14">
        <f t="shared" si="4"/>
        <v>81638</v>
      </c>
      <c r="J12" s="12">
        <f t="shared" si="2"/>
        <v>1392740</v>
      </c>
    </row>
    <row r="13" spans="1:10" ht="15.75">
      <c r="A13" s="15" t="s">
        <v>27</v>
      </c>
      <c r="B13" s="14">
        <v>86389</v>
      </c>
      <c r="C13" s="14">
        <v>67027</v>
      </c>
      <c r="D13" s="14">
        <v>113898</v>
      </c>
      <c r="E13" s="14">
        <v>134857</v>
      </c>
      <c r="F13" s="14">
        <v>75727</v>
      </c>
      <c r="G13" s="14">
        <v>138631</v>
      </c>
      <c r="H13" s="14">
        <v>74165</v>
      </c>
      <c r="I13" s="14">
        <v>40958</v>
      </c>
      <c r="J13" s="12">
        <f t="shared" si="2"/>
        <v>731652</v>
      </c>
    </row>
    <row r="14" spans="1:10" ht="15.75">
      <c r="A14" s="15" t="s">
        <v>28</v>
      </c>
      <c r="B14" s="14">
        <v>78737</v>
      </c>
      <c r="C14" s="14">
        <v>53068</v>
      </c>
      <c r="D14" s="14">
        <v>100588</v>
      </c>
      <c r="E14" s="14">
        <v>112567</v>
      </c>
      <c r="F14" s="14">
        <v>60373</v>
      </c>
      <c r="G14" s="14">
        <v>118225</v>
      </c>
      <c r="H14" s="14">
        <v>66951</v>
      </c>
      <c r="I14" s="14">
        <v>39202</v>
      </c>
      <c r="J14" s="12">
        <f t="shared" si="2"/>
        <v>629711</v>
      </c>
    </row>
    <row r="15" spans="1:10" ht="15.75">
      <c r="A15" s="15" t="s">
        <v>29</v>
      </c>
      <c r="B15" s="14">
        <v>3984</v>
      </c>
      <c r="C15" s="14">
        <v>3142</v>
      </c>
      <c r="D15" s="14">
        <v>4355</v>
      </c>
      <c r="E15" s="14">
        <v>5560</v>
      </c>
      <c r="F15" s="14">
        <v>3373</v>
      </c>
      <c r="G15" s="14">
        <v>6229</v>
      </c>
      <c r="H15" s="14">
        <v>3256</v>
      </c>
      <c r="I15" s="14">
        <v>1478</v>
      </c>
      <c r="J15" s="12">
        <f t="shared" si="2"/>
        <v>31377</v>
      </c>
    </row>
    <row r="16" spans="1:10" ht="15.75">
      <c r="A16" s="17" t="s">
        <v>30</v>
      </c>
      <c r="B16" s="18">
        <f>B17+B18+B19</f>
        <v>114457</v>
      </c>
      <c r="C16" s="18">
        <f aca="true" t="shared" si="5" ref="C16:I16">C17+C18+C19</f>
        <v>73645</v>
      </c>
      <c r="D16" s="18">
        <f t="shared" si="5"/>
        <v>100917</v>
      </c>
      <c r="E16" s="18">
        <f t="shared" si="5"/>
        <v>141442</v>
      </c>
      <c r="F16" s="18">
        <f t="shared" si="5"/>
        <v>88280</v>
      </c>
      <c r="G16" s="18">
        <f t="shared" si="5"/>
        <v>162815</v>
      </c>
      <c r="H16" s="18">
        <f t="shared" si="5"/>
        <v>106872</v>
      </c>
      <c r="I16" s="18">
        <f t="shared" si="5"/>
        <v>51209</v>
      </c>
      <c r="J16" s="12">
        <f aca="true" t="shared" si="6" ref="J16:J22">SUM(B16:I16)</f>
        <v>839637</v>
      </c>
    </row>
    <row r="17" spans="1:10" ht="18.75" customHeight="1">
      <c r="A17" s="13" t="s">
        <v>31</v>
      </c>
      <c r="B17" s="14">
        <v>63411</v>
      </c>
      <c r="C17" s="14">
        <v>45473</v>
      </c>
      <c r="D17" s="14">
        <v>59926</v>
      </c>
      <c r="E17" s="14">
        <v>85007</v>
      </c>
      <c r="F17" s="14">
        <v>53825</v>
      </c>
      <c r="G17" s="14">
        <v>94537</v>
      </c>
      <c r="H17" s="14">
        <v>59105</v>
      </c>
      <c r="I17" s="14">
        <v>28374</v>
      </c>
      <c r="J17" s="12">
        <f t="shared" si="6"/>
        <v>489658</v>
      </c>
    </row>
    <row r="18" spans="1:10" ht="18.75" customHeight="1">
      <c r="A18" s="13" t="s">
        <v>32</v>
      </c>
      <c r="B18" s="14">
        <v>48753</v>
      </c>
      <c r="C18" s="14">
        <v>26609</v>
      </c>
      <c r="D18" s="14">
        <v>39163</v>
      </c>
      <c r="E18" s="14">
        <v>53733</v>
      </c>
      <c r="F18" s="14">
        <v>32847</v>
      </c>
      <c r="G18" s="14">
        <v>65093</v>
      </c>
      <c r="H18" s="14">
        <v>45961</v>
      </c>
      <c r="I18" s="14">
        <v>22050</v>
      </c>
      <c r="J18" s="12">
        <f t="shared" si="6"/>
        <v>334209</v>
      </c>
    </row>
    <row r="19" spans="1:10" ht="18.75" customHeight="1">
      <c r="A19" s="13" t="s">
        <v>33</v>
      </c>
      <c r="B19" s="14">
        <v>2293</v>
      </c>
      <c r="C19" s="14">
        <v>1563</v>
      </c>
      <c r="D19" s="14">
        <v>1828</v>
      </c>
      <c r="E19" s="14">
        <v>2702</v>
      </c>
      <c r="F19" s="14">
        <v>1608</v>
      </c>
      <c r="G19" s="14">
        <v>3185</v>
      </c>
      <c r="H19" s="14">
        <v>1806</v>
      </c>
      <c r="I19" s="14">
        <v>785</v>
      </c>
      <c r="J19" s="12">
        <f t="shared" si="6"/>
        <v>15770</v>
      </c>
    </row>
    <row r="20" spans="1:10" ht="18.75" customHeight="1">
      <c r="A20" s="17" t="s">
        <v>34</v>
      </c>
      <c r="B20" s="14">
        <f>B21+B22</f>
        <v>40350</v>
      </c>
      <c r="C20" s="14">
        <f aca="true" t="shared" si="7" ref="C20:I20">C21+C22</f>
        <v>31783</v>
      </c>
      <c r="D20" s="14">
        <f t="shared" si="7"/>
        <v>50277</v>
      </c>
      <c r="E20" s="14">
        <f t="shared" si="7"/>
        <v>67016</v>
      </c>
      <c r="F20" s="14">
        <f t="shared" si="7"/>
        <v>37107</v>
      </c>
      <c r="G20" s="14">
        <f t="shared" si="7"/>
        <v>52529</v>
      </c>
      <c r="H20" s="14">
        <f t="shared" si="7"/>
        <v>24017</v>
      </c>
      <c r="I20" s="14">
        <f t="shared" si="7"/>
        <v>10732</v>
      </c>
      <c r="J20" s="12">
        <f t="shared" si="6"/>
        <v>313811</v>
      </c>
    </row>
    <row r="21" spans="1:10" ht="18.75" customHeight="1">
      <c r="A21" s="13" t="s">
        <v>35</v>
      </c>
      <c r="B21" s="14">
        <v>25824</v>
      </c>
      <c r="C21" s="14">
        <v>20341</v>
      </c>
      <c r="D21" s="14">
        <v>32177</v>
      </c>
      <c r="E21" s="14">
        <v>42890</v>
      </c>
      <c r="F21" s="14">
        <v>23748</v>
      </c>
      <c r="G21" s="14">
        <v>33619</v>
      </c>
      <c r="H21" s="14">
        <v>15371</v>
      </c>
      <c r="I21" s="14">
        <v>6868</v>
      </c>
      <c r="J21" s="12">
        <f t="shared" si="6"/>
        <v>200838</v>
      </c>
    </row>
    <row r="22" spans="1:10" ht="18.75" customHeight="1">
      <c r="A22" s="13" t="s">
        <v>36</v>
      </c>
      <c r="B22" s="14">
        <v>14526</v>
      </c>
      <c r="C22" s="14">
        <v>11442</v>
      </c>
      <c r="D22" s="14">
        <v>18100</v>
      </c>
      <c r="E22" s="14">
        <v>24126</v>
      </c>
      <c r="F22" s="14">
        <v>13359</v>
      </c>
      <c r="G22" s="14">
        <v>18910</v>
      </c>
      <c r="H22" s="14">
        <v>8646</v>
      </c>
      <c r="I22" s="14">
        <v>3864</v>
      </c>
      <c r="J22" s="12">
        <f t="shared" si="6"/>
        <v>112973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0.9896</v>
      </c>
      <c r="C25" s="22">
        <v>0.9919</v>
      </c>
      <c r="D25" s="22">
        <v>1</v>
      </c>
      <c r="E25" s="22">
        <v>1</v>
      </c>
      <c r="F25" s="22">
        <v>1</v>
      </c>
      <c r="G25" s="22">
        <v>1</v>
      </c>
      <c r="H25" s="22">
        <v>0.9578</v>
      </c>
      <c r="I25" s="22">
        <v>0.9989</v>
      </c>
      <c r="J25" s="21"/>
    </row>
    <row r="26" spans="1:10" ht="18.75" customHeight="1">
      <c r="A26" s="17" t="s">
        <v>38</v>
      </c>
      <c r="B26" s="23">
        <v>0.81</v>
      </c>
      <c r="C26" s="23">
        <v>0.7268</v>
      </c>
      <c r="D26" s="23">
        <v>0.7795</v>
      </c>
      <c r="E26" s="23">
        <v>0.7645</v>
      </c>
      <c r="F26" s="23">
        <v>0.7208</v>
      </c>
      <c r="G26" s="23">
        <v>0.709</v>
      </c>
      <c r="H26" s="23">
        <v>0.6424</v>
      </c>
      <c r="I26" s="24">
        <v>0.8414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72</v>
      </c>
      <c r="B28" s="23">
        <f>(((+B$8+B$16)*B$25)+(B$20*B$26))/B$7</f>
        <v>0.969285308216298</v>
      </c>
      <c r="C28" s="23">
        <f aca="true" t="shared" si="8" ref="C28:I28">(((+C$8+C$16)*C$25)+(C$20*C$26))/C$7</f>
        <v>0.9594186071703933</v>
      </c>
      <c r="D28" s="23">
        <f t="shared" si="8"/>
        <v>0.9727992381583306</v>
      </c>
      <c r="E28" s="23">
        <f t="shared" si="8"/>
        <v>0.9686070578219453</v>
      </c>
      <c r="F28" s="23">
        <f t="shared" si="8"/>
        <v>0.9652129662212074</v>
      </c>
      <c r="G28" s="23">
        <f t="shared" si="8"/>
        <v>0.9707109810308489</v>
      </c>
      <c r="H28" s="23">
        <f t="shared" si="8"/>
        <v>0.9321853750743928</v>
      </c>
      <c r="I28" s="23">
        <f t="shared" si="8"/>
        <v>0.9884333543868774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73</v>
      </c>
      <c r="B31" s="26">
        <f>B28*B30</f>
        <v>1.5163499361735766</v>
      </c>
      <c r="C31" s="26">
        <f aca="true" t="shared" si="9" ref="C31:I31">C28*C30</f>
        <v>1.475777701549499</v>
      </c>
      <c r="D31" s="26">
        <f t="shared" si="9"/>
        <v>1.5117300160980458</v>
      </c>
      <c r="E31" s="26">
        <f t="shared" si="9"/>
        <v>1.5044404822090454</v>
      </c>
      <c r="F31" s="26">
        <f t="shared" si="9"/>
        <v>1.4590159197399772</v>
      </c>
      <c r="G31" s="26">
        <f t="shared" si="9"/>
        <v>1.537994478345277</v>
      </c>
      <c r="H31" s="26">
        <f t="shared" si="9"/>
        <v>1.6924757669850676</v>
      </c>
      <c r="I31" s="26">
        <f t="shared" si="9"/>
        <v>1.898286257099998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90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540927.51</v>
      </c>
      <c r="C37" s="29">
        <f aca="true" t="shared" si="12" ref="C37:I37">+C38+C39</f>
        <v>382816.74</v>
      </c>
      <c r="D37" s="29">
        <f t="shared" si="12"/>
        <v>616128.24</v>
      </c>
      <c r="E37" s="29">
        <f t="shared" si="12"/>
        <v>756331.88</v>
      </c>
      <c r="F37" s="29">
        <f t="shared" si="12"/>
        <v>434524.12</v>
      </c>
      <c r="G37" s="29">
        <f t="shared" si="12"/>
        <v>802679.32</v>
      </c>
      <c r="H37" s="29">
        <f t="shared" si="12"/>
        <v>500512.47</v>
      </c>
      <c r="I37" s="29">
        <f t="shared" si="12"/>
        <v>306559.94</v>
      </c>
      <c r="J37" s="29">
        <f t="shared" si="11"/>
        <v>4340480.220000001</v>
      </c>
      <c r="L37" s="43"/>
      <c r="M37" s="43"/>
    </row>
    <row r="38" spans="1:10" ht="15.75">
      <c r="A38" s="17" t="s">
        <v>74</v>
      </c>
      <c r="B38" s="30">
        <f>ROUND(+B7*B31,2)</f>
        <v>540927.51</v>
      </c>
      <c r="C38" s="30">
        <f aca="true" t="shared" si="13" ref="C38:I38">ROUND(+C7*C31,2)</f>
        <v>382816.74</v>
      </c>
      <c r="D38" s="30">
        <f t="shared" si="13"/>
        <v>616128.24</v>
      </c>
      <c r="E38" s="30">
        <f t="shared" si="13"/>
        <v>756331.88</v>
      </c>
      <c r="F38" s="30">
        <f t="shared" si="13"/>
        <v>434524.12</v>
      </c>
      <c r="G38" s="30">
        <f t="shared" si="13"/>
        <v>802679.32</v>
      </c>
      <c r="H38" s="30">
        <f t="shared" si="13"/>
        <v>500512.47</v>
      </c>
      <c r="I38" s="30">
        <f t="shared" si="13"/>
        <v>306559.94</v>
      </c>
      <c r="J38" s="30">
        <f>SUM(B38:I38)</f>
        <v>4340480.220000001</v>
      </c>
    </row>
    <row r="39" spans="1:10" ht="15.75">
      <c r="A39" s="17" t="s">
        <v>43</v>
      </c>
      <c r="B39" s="57">
        <f>+B33</f>
        <v>0</v>
      </c>
      <c r="C39" s="57">
        <f aca="true" t="shared" si="14" ref="C39:I39">+C33</f>
        <v>0</v>
      </c>
      <c r="D39" s="57">
        <f t="shared" si="14"/>
        <v>0</v>
      </c>
      <c r="E39" s="57">
        <f t="shared" si="14"/>
        <v>0</v>
      </c>
      <c r="F39" s="57">
        <f t="shared" si="14"/>
        <v>0</v>
      </c>
      <c r="G39" s="57">
        <f t="shared" si="14"/>
        <v>0</v>
      </c>
      <c r="H39" s="57">
        <f t="shared" si="14"/>
        <v>0</v>
      </c>
      <c r="I39" s="57">
        <f t="shared" si="14"/>
        <v>0</v>
      </c>
      <c r="J39" s="57">
        <f t="shared" si="11"/>
        <v>0</v>
      </c>
    </row>
    <row r="40" spans="1:10" ht="15.75">
      <c r="A40" s="2"/>
      <c r="B40" s="22"/>
      <c r="C40" s="21"/>
      <c r="D40" s="21"/>
      <c r="E40" s="27"/>
      <c r="F40" s="21"/>
      <c r="G40" s="21"/>
      <c r="H40" s="21"/>
      <c r="I40" s="21"/>
      <c r="J40" s="27"/>
    </row>
    <row r="41" spans="1:12" ht="15.75">
      <c r="A41" s="2" t="s">
        <v>91</v>
      </c>
      <c r="B41" s="31">
        <f aca="true" t="shared" si="15" ref="B41:J41">+B42+B45+B51</f>
        <v>-98439</v>
      </c>
      <c r="C41" s="31">
        <f t="shared" si="15"/>
        <v>-92205</v>
      </c>
      <c r="D41" s="31">
        <f t="shared" si="15"/>
        <v>-112590</v>
      </c>
      <c r="E41" s="31">
        <f t="shared" si="15"/>
        <v>-123873</v>
      </c>
      <c r="F41" s="31">
        <f t="shared" si="15"/>
        <v>-98880</v>
      </c>
      <c r="G41" s="31">
        <f t="shared" si="15"/>
        <v>-130413</v>
      </c>
      <c r="H41" s="31">
        <f t="shared" si="15"/>
        <v>-61401</v>
      </c>
      <c r="I41" s="31">
        <f t="shared" si="15"/>
        <v>-53742</v>
      </c>
      <c r="J41" s="31">
        <f t="shared" si="15"/>
        <v>-771543</v>
      </c>
      <c r="L41" s="43"/>
    </row>
    <row r="42" spans="1:12" ht="15.75">
      <c r="A42" s="17" t="s">
        <v>44</v>
      </c>
      <c r="B42" s="32">
        <f>B43+B44</f>
        <v>-98439</v>
      </c>
      <c r="C42" s="32">
        <f aca="true" t="shared" si="16" ref="C42:I42">C43+C44</f>
        <v>-92205</v>
      </c>
      <c r="D42" s="32">
        <f t="shared" si="16"/>
        <v>-112590</v>
      </c>
      <c r="E42" s="32">
        <f t="shared" si="16"/>
        <v>-123873</v>
      </c>
      <c r="F42" s="32">
        <f t="shared" si="16"/>
        <v>-98880</v>
      </c>
      <c r="G42" s="32">
        <f t="shared" si="16"/>
        <v>-130413</v>
      </c>
      <c r="H42" s="32">
        <f t="shared" si="16"/>
        <v>-61401</v>
      </c>
      <c r="I42" s="32">
        <f t="shared" si="16"/>
        <v>-53742</v>
      </c>
      <c r="J42" s="31">
        <f t="shared" si="11"/>
        <v>-771543</v>
      </c>
      <c r="L42" s="43"/>
    </row>
    <row r="43" spans="1:12" ht="15.75">
      <c r="A43" s="13" t="s">
        <v>69</v>
      </c>
      <c r="B43" s="20">
        <f aca="true" t="shared" si="17" ref="B43:I43">ROUND(-B9*$D$3,2)</f>
        <v>-98439</v>
      </c>
      <c r="C43" s="20">
        <f t="shared" si="17"/>
        <v>-92205</v>
      </c>
      <c r="D43" s="20">
        <f t="shared" si="17"/>
        <v>-112590</v>
      </c>
      <c r="E43" s="20">
        <f t="shared" si="17"/>
        <v>-123873</v>
      </c>
      <c r="F43" s="20">
        <f t="shared" si="17"/>
        <v>-98880</v>
      </c>
      <c r="G43" s="20">
        <f t="shared" si="17"/>
        <v>-130413</v>
      </c>
      <c r="H43" s="20">
        <f t="shared" si="17"/>
        <v>-61401</v>
      </c>
      <c r="I43" s="20">
        <f t="shared" si="17"/>
        <v>-53742</v>
      </c>
      <c r="J43" s="57">
        <f t="shared" si="11"/>
        <v>-771543</v>
      </c>
      <c r="L43" s="43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7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0</v>
      </c>
      <c r="C45" s="32">
        <f t="shared" si="19"/>
        <v>0</v>
      </c>
      <c r="D45" s="32">
        <f t="shared" si="19"/>
        <v>0</v>
      </c>
      <c r="E45" s="32">
        <f t="shared" si="19"/>
        <v>0</v>
      </c>
      <c r="F45" s="32">
        <f t="shared" si="19"/>
        <v>0</v>
      </c>
      <c r="G45" s="32">
        <f t="shared" si="19"/>
        <v>0</v>
      </c>
      <c r="H45" s="32">
        <f t="shared" si="19"/>
        <v>0</v>
      </c>
      <c r="I45" s="32">
        <f t="shared" si="19"/>
        <v>0</v>
      </c>
      <c r="J45" s="32">
        <f t="shared" si="19"/>
        <v>0</v>
      </c>
      <c r="L45" s="50"/>
    </row>
    <row r="46" spans="1:10" ht="15.75">
      <c r="A46" s="13" t="s">
        <v>62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f t="shared" si="11"/>
        <v>0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70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27">
        <f t="shared" si="11"/>
        <v>0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442488.51</v>
      </c>
      <c r="C53" s="35">
        <f t="shared" si="20"/>
        <v>290611.74</v>
      </c>
      <c r="D53" s="35">
        <f t="shared" si="20"/>
        <v>503538.24</v>
      </c>
      <c r="E53" s="35">
        <f t="shared" si="20"/>
        <v>632458.88</v>
      </c>
      <c r="F53" s="35">
        <f t="shared" si="20"/>
        <v>335644.12</v>
      </c>
      <c r="G53" s="35">
        <f t="shared" si="20"/>
        <v>672266.32</v>
      </c>
      <c r="H53" s="35">
        <f t="shared" si="20"/>
        <v>439111.47</v>
      </c>
      <c r="I53" s="35">
        <f t="shared" si="20"/>
        <v>252817.94</v>
      </c>
      <c r="J53" s="35">
        <f>SUM(B53:I53)</f>
        <v>3568937.22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3568937.23</v>
      </c>
      <c r="L56" s="43"/>
    </row>
    <row r="57" spans="1:10" ht="17.25" customHeight="1">
      <c r="A57" s="17" t="s">
        <v>48</v>
      </c>
      <c r="B57" s="45">
        <v>81020.15</v>
      </c>
      <c r="C57" s="45">
        <v>76706.8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157726.95</v>
      </c>
    </row>
    <row r="58" spans="1:10" ht="17.25" customHeight="1">
      <c r="A58" s="17" t="s">
        <v>54</v>
      </c>
      <c r="B58" s="45">
        <v>361468.36</v>
      </c>
      <c r="C58" s="45">
        <v>213904.93</v>
      </c>
      <c r="D58" s="44">
        <v>0</v>
      </c>
      <c r="E58" s="45">
        <v>286695.78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862069.0700000001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182840.72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182840.72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203555.45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203555.45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77226.16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77226.16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39915.92</v>
      </c>
      <c r="E62" s="44">
        <v>0</v>
      </c>
      <c r="F62" s="45">
        <v>53049.36</v>
      </c>
      <c r="G62" s="44">
        <v>0</v>
      </c>
      <c r="H62" s="44">
        <v>0</v>
      </c>
      <c r="I62" s="44">
        <v>0</v>
      </c>
      <c r="J62" s="35">
        <f t="shared" si="21"/>
        <v>92965.28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202037.32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202037.32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124167.92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124167.92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19557.85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19557.85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282594.76</v>
      </c>
      <c r="G66" s="44">
        <v>0</v>
      </c>
      <c r="H66" s="44">
        <v>0</v>
      </c>
      <c r="I66" s="44">
        <v>0</v>
      </c>
      <c r="J66" s="35">
        <f t="shared" si="21"/>
        <v>282594.76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385077.65</v>
      </c>
      <c r="H67" s="45">
        <v>439111.48</v>
      </c>
      <c r="I67" s="44">
        <v>0</v>
      </c>
      <c r="J67" s="32">
        <f t="shared" si="21"/>
        <v>824189.13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287188.68</v>
      </c>
      <c r="H68" s="44">
        <v>0</v>
      </c>
      <c r="I68" s="44">
        <v>0</v>
      </c>
      <c r="J68" s="35">
        <f t="shared" si="21"/>
        <v>287188.68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89151.27</v>
      </c>
      <c r="J69" s="32">
        <f t="shared" si="21"/>
        <v>89151.27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163666.67</v>
      </c>
      <c r="J70" s="35">
        <f t="shared" si="21"/>
        <v>163666.67</v>
      </c>
    </row>
    <row r="71" spans="1:10" ht="17.25" customHeight="1">
      <c r="A71" s="41" t="s">
        <v>67</v>
      </c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f>SUM(B71:I71)</f>
        <v>0</v>
      </c>
    </row>
    <row r="72" spans="1:10" ht="17.25" customHeight="1">
      <c r="A72" s="59"/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92</v>
      </c>
      <c r="B74" s="44"/>
      <c r="C74" s="44"/>
      <c r="D74" s="44"/>
      <c r="E74" s="44"/>
      <c r="F74" s="44"/>
      <c r="G74" s="44"/>
      <c r="H74" s="44"/>
      <c r="I74" s="44"/>
      <c r="J74" s="35"/>
    </row>
    <row r="75" spans="1:10" ht="15.75">
      <c r="A75" s="17" t="s">
        <v>75</v>
      </c>
      <c r="B75" s="55">
        <v>1.6160590903990126</v>
      </c>
      <c r="C75" s="55">
        <v>1.5609415531476514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35"/>
    </row>
    <row r="76" spans="1:10" ht="15.75">
      <c r="A76" s="17" t="s">
        <v>76</v>
      </c>
      <c r="B76" s="55">
        <v>1.4952195168353428</v>
      </c>
      <c r="C76" s="55">
        <v>1.4458438445948412</v>
      </c>
      <c r="D76" s="55"/>
      <c r="E76" s="55">
        <v>1.5345932734999796</v>
      </c>
      <c r="F76" s="55">
        <v>0</v>
      </c>
      <c r="G76" s="55">
        <v>0</v>
      </c>
      <c r="H76" s="55">
        <v>0</v>
      </c>
      <c r="I76" s="55">
        <v>0</v>
      </c>
      <c r="J76" s="35"/>
    </row>
    <row r="77" spans="1:10" ht="15.75">
      <c r="A77" s="17" t="s">
        <v>77</v>
      </c>
      <c r="B77" s="55">
        <v>0</v>
      </c>
      <c r="C77" s="55">
        <v>0</v>
      </c>
      <c r="D77" s="24">
        <v>1.4170367211319963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32"/>
    </row>
    <row r="78" spans="1:10" ht="15.75">
      <c r="A78" s="17" t="s">
        <v>78</v>
      </c>
      <c r="B78" s="55">
        <v>0</v>
      </c>
      <c r="C78" s="55">
        <v>0</v>
      </c>
      <c r="D78" s="55">
        <v>1.4860504702968806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35"/>
    </row>
    <row r="79" spans="1:10" ht="15.75">
      <c r="A79" s="17" t="s">
        <v>79</v>
      </c>
      <c r="B79" s="55">
        <v>0</v>
      </c>
      <c r="C79" s="55">
        <v>0</v>
      </c>
      <c r="D79" s="55">
        <v>1.8044279265255294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2"/>
    </row>
    <row r="80" spans="1:10" ht="15.75">
      <c r="A80" s="17" t="s">
        <v>80</v>
      </c>
      <c r="B80" s="55">
        <v>0</v>
      </c>
      <c r="C80" s="55">
        <v>0</v>
      </c>
      <c r="D80" s="55">
        <v>1.6354359578387847</v>
      </c>
      <c r="E80" s="55">
        <v>0</v>
      </c>
      <c r="F80" s="55">
        <v>1.5108526203208557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81</v>
      </c>
      <c r="B81" s="55">
        <v>0</v>
      </c>
      <c r="C81" s="55">
        <v>0</v>
      </c>
      <c r="D81" s="55">
        <v>0</v>
      </c>
      <c r="E81" s="55">
        <v>1.482909937021802</v>
      </c>
      <c r="F81" s="55"/>
      <c r="G81" s="55">
        <v>0</v>
      </c>
      <c r="H81" s="55">
        <v>0</v>
      </c>
      <c r="I81" s="55">
        <v>0</v>
      </c>
      <c r="J81" s="35"/>
    </row>
    <row r="82" spans="1:10" ht="15.75">
      <c r="A82" s="17" t="s">
        <v>82</v>
      </c>
      <c r="B82" s="55">
        <v>0</v>
      </c>
      <c r="C82" s="55">
        <v>0</v>
      </c>
      <c r="D82" s="55">
        <v>0</v>
      </c>
      <c r="E82" s="55">
        <v>1.4794442167390771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83</v>
      </c>
      <c r="B83" s="55">
        <v>0</v>
      </c>
      <c r="C83" s="55">
        <v>0</v>
      </c>
      <c r="D83" s="55">
        <v>0</v>
      </c>
      <c r="E83" s="24">
        <v>1.4665680849710614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84</v>
      </c>
      <c r="B84" s="55">
        <v>0</v>
      </c>
      <c r="C84" s="55">
        <v>0</v>
      </c>
      <c r="D84" s="55">
        <v>0</v>
      </c>
      <c r="E84" s="55">
        <v>0</v>
      </c>
      <c r="F84" s="55">
        <v>1.449363763093958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85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24">
        <v>1.4789928445386453</v>
      </c>
      <c r="H85" s="55">
        <v>1.6924757885624628</v>
      </c>
      <c r="I85" s="55">
        <v>0</v>
      </c>
      <c r="J85" s="32"/>
    </row>
    <row r="86" spans="1:10" ht="15.75">
      <c r="A86" s="17" t="s">
        <v>86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1.6169251098558997</v>
      </c>
      <c r="H86" s="55">
        <v>0</v>
      </c>
      <c r="I86" s="55">
        <v>0</v>
      </c>
      <c r="J86" s="35"/>
    </row>
    <row r="87" spans="1:10" ht="15.75">
      <c r="A87" s="17" t="s">
        <v>87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24">
        <v>1.85647553231229</v>
      </c>
      <c r="J87" s="32"/>
    </row>
    <row r="88" spans="1:10" ht="15.75">
      <c r="A88" s="41" t="s">
        <v>88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1.9222864745270423</v>
      </c>
      <c r="J88" s="39"/>
    </row>
    <row r="89" ht="15.75">
      <c r="A89" s="49" t="s">
        <v>89</v>
      </c>
    </row>
    <row r="92" ht="14.25">
      <c r="B92" s="51"/>
    </row>
    <row r="93" ht="14.25">
      <c r="F93" s="52"/>
    </row>
    <row r="94" ht="14.25"/>
    <row r="95" spans="6:7" ht="14.25">
      <c r="F95" s="53"/>
      <c r="G95" s="54"/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2014-01-23T18:31:08Z</dcterms:modified>
  <cp:category/>
  <cp:version/>
  <cp:contentType/>
  <cp:contentStatus/>
</cp:coreProperties>
</file>