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<sst xmlns="http://schemas.openxmlformats.org/spreadsheetml/2006/main" count="94" uniqueCount="94">
  <si>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</si>
  <si>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</si>
  <si>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</si>
  <si>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</si>
  <si>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</si>
  <si>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</si>
  <si>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</si>
  <si>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</si>
  <si>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</si>
  <si>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</si>
  <si>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</si>
  <si>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</si>
  <si>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</si>
  <si>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</si>
  <si>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</si>
  <si>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</si>
  <si>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</si>
  <si>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</si>
  <si>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</si>
  <si>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</si>
  <si>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</si>
  <si>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</si>
  <si>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</si>
  <si>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</si>
  <si>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</si>
  <si>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</si>
  <si>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</si>
  <si>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</si>
  <si>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</si>
  <si>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</si>
  <si>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</si>
  <si>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</si>
  <si>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</si>
  <si>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</si>
  <si>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</si>
  <si>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</si>
  <si>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</si>
  <si>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</si>
  <si>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</si>
  <si>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</si>
  <si>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</si>
  <si>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</si>
  <si>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</si>
  <si>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</si>
  <si>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</si>
  <si>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</si>
  <si>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</si>
  <si>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</si>
  <si>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</si>
  <si>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</si>
  <si>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</si>
  <si>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</si>
  <si>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</si>
  <si>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</si>
  <si>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</si>
  <si>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</si>
  <si>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</si>
  <si>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</si>
  <si>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</si>
  <si>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</si>
  <si>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</si>
  <si>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</si>
  <si>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</si>
  <si>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</si>
  <si>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</si>
  <si>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</si>
  <si>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</si>
  <si>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</si>
  <si>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</si>
  <si>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</si>
  <si>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</si>
  <si>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</si>
  <si>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</si>
  <si>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</si>
  <si>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</si>
  <si>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</si>
  <si>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</si>
  <si>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</si>
  <si>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</si>
  <si>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</si>
  <si>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</si>
  <si>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</si>
  <si>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</si>
  <si>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</si>
  <si>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</si>
  <si>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</si>
  <si>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</si>
  <si>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</si>
  <si>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</si>
  <si>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</si>
  <si>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</si>
  <si>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</si>
  <si>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</si>
  <si>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OPERAÇÃO 17/01/14 - VENCIMENTO 24/01/14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</si>
</sst>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G4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71" sqref="J71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1">
      <c r="A2" s="62" t="s">
        <v>93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3" t="s">
        <v>18</v>
      </c>
      <c r="B4" s="63" t="s">
        <v>19</v>
      </c>
      <c r="C4" s="63"/>
      <c r="D4" s="63"/>
      <c r="E4" s="63"/>
      <c r="F4" s="63"/>
      <c r="G4" s="63"/>
      <c r="H4" s="63"/>
      <c r="I4" s="63"/>
      <c r="J4" s="64" t="s">
        <v>20</v>
      </c>
    </row>
    <row r="5" spans="1:10" ht="38.25">
      <c r="A5" s="63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3"/>
    </row>
    <row r="6" spans="1:10" ht="15.75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3"/>
    </row>
    <row r="7" spans="1:12" ht="15.75">
      <c r="A7" s="9" t="s">
        <v>21</v>
      </c>
      <c r="B7" s="10">
        <f>B8+B16+B20</f>
        <v>470505</v>
      </c>
      <c r="C7" s="10">
        <f aca="true" t="shared" si="0" ref="C7:I7">C8+C16+C20</f>
        <v>348533</v>
      </c>
      <c r="D7" s="10">
        <f t="shared" si="0"/>
        <v>519305</v>
      </c>
      <c r="E7" s="10">
        <f t="shared" si="0"/>
        <v>662030</v>
      </c>
      <c r="F7" s="10">
        <f t="shared" si="0"/>
        <v>405844</v>
      </c>
      <c r="G7" s="10">
        <f t="shared" si="0"/>
        <v>666374</v>
      </c>
      <c r="H7" s="10">
        <f t="shared" si="0"/>
        <v>346182</v>
      </c>
      <c r="I7" s="10">
        <f t="shared" si="0"/>
        <v>234221</v>
      </c>
      <c r="J7" s="10">
        <f>+J8+J16+J20</f>
        <v>3652994</v>
      </c>
      <c r="L7" s="42"/>
    </row>
    <row r="8" spans="1:10" ht="15.75">
      <c r="A8" s="11" t="s">
        <v>22</v>
      </c>
      <c r="B8" s="12">
        <f>+B9+B12</f>
        <v>261922</v>
      </c>
      <c r="C8" s="12">
        <f>+C9+C12</f>
        <v>204600</v>
      </c>
      <c r="D8" s="12">
        <f aca="true" t="shared" si="1" ref="D8:I8">+D9+D12</f>
        <v>334924</v>
      </c>
      <c r="E8" s="12">
        <f t="shared" si="1"/>
        <v>392982</v>
      </c>
      <c r="F8" s="12">
        <f t="shared" si="1"/>
        <v>232851</v>
      </c>
      <c r="G8" s="12">
        <f t="shared" si="1"/>
        <v>389217</v>
      </c>
      <c r="H8" s="12">
        <f t="shared" si="1"/>
        <v>185482</v>
      </c>
      <c r="I8" s="12">
        <f t="shared" si="1"/>
        <v>141653</v>
      </c>
      <c r="J8" s="12">
        <f>SUM(B8:I8)</f>
        <v>2143631</v>
      </c>
    </row>
    <row r="9" spans="1:10" ht="15.75">
      <c r="A9" s="13" t="s">
        <v>23</v>
      </c>
      <c r="B9" s="14">
        <v>34582</v>
      </c>
      <c r="C9" s="14">
        <v>32237</v>
      </c>
      <c r="D9" s="14">
        <v>35636</v>
      </c>
      <c r="E9" s="14">
        <v>41651</v>
      </c>
      <c r="F9" s="14">
        <v>34764</v>
      </c>
      <c r="G9" s="14">
        <v>44032</v>
      </c>
      <c r="H9" s="14">
        <v>19093</v>
      </c>
      <c r="I9" s="14">
        <v>21275</v>
      </c>
      <c r="J9" s="12">
        <f aca="true" t="shared" si="2" ref="J9:J15">SUM(B9:I9)</f>
        <v>263270</v>
      </c>
    </row>
    <row r="10" spans="1:10" ht="15.75">
      <c r="A10" s="15" t="s">
        <v>24</v>
      </c>
      <c r="B10" s="14">
        <f>+B9-B11</f>
        <v>34582</v>
      </c>
      <c r="C10" s="14">
        <f aca="true" t="shared" si="3" ref="C10:I10">+C9-C11</f>
        <v>32237</v>
      </c>
      <c r="D10" s="14">
        <f t="shared" si="3"/>
        <v>35636</v>
      </c>
      <c r="E10" s="14">
        <f t="shared" si="3"/>
        <v>41651</v>
      </c>
      <c r="F10" s="14">
        <f t="shared" si="3"/>
        <v>34764</v>
      </c>
      <c r="G10" s="14">
        <f t="shared" si="3"/>
        <v>44032</v>
      </c>
      <c r="H10" s="14">
        <f t="shared" si="3"/>
        <v>19093</v>
      </c>
      <c r="I10" s="14">
        <f t="shared" si="3"/>
        <v>21275</v>
      </c>
      <c r="J10" s="12">
        <f t="shared" si="2"/>
        <v>263270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227340</v>
      </c>
      <c r="C12" s="14">
        <f aca="true" t="shared" si="4" ref="C12:I12">C13+C14+C15</f>
        <v>172363</v>
      </c>
      <c r="D12" s="14">
        <f t="shared" si="4"/>
        <v>299288</v>
      </c>
      <c r="E12" s="14">
        <f t="shared" si="4"/>
        <v>351331</v>
      </c>
      <c r="F12" s="14">
        <f t="shared" si="4"/>
        <v>198087</v>
      </c>
      <c r="G12" s="14">
        <f t="shared" si="4"/>
        <v>345185</v>
      </c>
      <c r="H12" s="14">
        <f t="shared" si="4"/>
        <v>166389</v>
      </c>
      <c r="I12" s="14">
        <f t="shared" si="4"/>
        <v>120378</v>
      </c>
      <c r="J12" s="12">
        <f t="shared" si="2"/>
        <v>1880361</v>
      </c>
    </row>
    <row r="13" spans="1:10" ht="15.75">
      <c r="A13" s="15" t="s">
        <v>27</v>
      </c>
      <c r="B13" s="14">
        <v>113327</v>
      </c>
      <c r="C13" s="14">
        <v>89770</v>
      </c>
      <c r="D13" s="14">
        <v>149913</v>
      </c>
      <c r="E13" s="14">
        <v>180581</v>
      </c>
      <c r="F13" s="14">
        <v>105251</v>
      </c>
      <c r="G13" s="14">
        <v>178937</v>
      </c>
      <c r="H13" s="14">
        <v>85463</v>
      </c>
      <c r="I13" s="14">
        <v>60903</v>
      </c>
      <c r="J13" s="12">
        <f t="shared" si="2"/>
        <v>964145</v>
      </c>
    </row>
    <row r="14" spans="1:10" ht="15.75">
      <c r="A14" s="15" t="s">
        <v>28</v>
      </c>
      <c r="B14" s="14">
        <v>108760</v>
      </c>
      <c r="C14" s="14">
        <v>78403</v>
      </c>
      <c r="D14" s="14">
        <v>143750</v>
      </c>
      <c r="E14" s="14">
        <v>163172</v>
      </c>
      <c r="F14" s="14">
        <v>88374</v>
      </c>
      <c r="G14" s="14">
        <v>158885</v>
      </c>
      <c r="H14" s="14">
        <v>77264</v>
      </c>
      <c r="I14" s="14">
        <v>57329</v>
      </c>
      <c r="J14" s="12">
        <f t="shared" si="2"/>
        <v>875937</v>
      </c>
    </row>
    <row r="15" spans="1:10" ht="15.75">
      <c r="A15" s="15" t="s">
        <v>29</v>
      </c>
      <c r="B15" s="14">
        <v>5253</v>
      </c>
      <c r="C15" s="14">
        <v>4190</v>
      </c>
      <c r="D15" s="14">
        <v>5625</v>
      </c>
      <c r="E15" s="14">
        <v>7578</v>
      </c>
      <c r="F15" s="14">
        <v>4462</v>
      </c>
      <c r="G15" s="14">
        <v>7363</v>
      </c>
      <c r="H15" s="14">
        <v>3662</v>
      </c>
      <c r="I15" s="14">
        <v>2146</v>
      </c>
      <c r="J15" s="12">
        <f t="shared" si="2"/>
        <v>40279</v>
      </c>
    </row>
    <row r="16" spans="1:10" ht="15.75">
      <c r="A16" s="17" t="s">
        <v>30</v>
      </c>
      <c r="B16" s="18">
        <f>B17+B18+B19</f>
        <v>158591</v>
      </c>
      <c r="C16" s="18">
        <f aca="true" t="shared" si="5" ref="C16:I16">C17+C18+C19</f>
        <v>102368</v>
      </c>
      <c r="D16" s="18">
        <f t="shared" si="5"/>
        <v>124212</v>
      </c>
      <c r="E16" s="18">
        <f t="shared" si="5"/>
        <v>185166</v>
      </c>
      <c r="F16" s="18">
        <f t="shared" si="5"/>
        <v>125756</v>
      </c>
      <c r="G16" s="18">
        <f t="shared" si="5"/>
        <v>213318</v>
      </c>
      <c r="H16" s="18">
        <f t="shared" si="5"/>
        <v>132008</v>
      </c>
      <c r="I16" s="18">
        <f t="shared" si="5"/>
        <v>78172</v>
      </c>
      <c r="J16" s="12">
        <f aca="true" t="shared" si="6" ref="J16:J22">SUM(B16:I16)</f>
        <v>1119591</v>
      </c>
    </row>
    <row r="17" spans="1:10" ht="18.75" customHeight="1">
      <c r="A17" s="13" t="s">
        <v>31</v>
      </c>
      <c r="B17" s="14">
        <v>88194</v>
      </c>
      <c r="C17" s="14">
        <v>62378</v>
      </c>
      <c r="D17" s="14">
        <v>75791</v>
      </c>
      <c r="E17" s="14">
        <v>113156</v>
      </c>
      <c r="F17" s="14">
        <v>76333</v>
      </c>
      <c r="G17" s="14">
        <v>125831</v>
      </c>
      <c r="H17" s="14">
        <v>74854</v>
      </c>
      <c r="I17" s="14">
        <v>43976</v>
      </c>
      <c r="J17" s="12">
        <f t="shared" si="6"/>
        <v>660513</v>
      </c>
    </row>
    <row r="18" spans="1:10" ht="18.75" customHeight="1">
      <c r="A18" s="13" t="s">
        <v>32</v>
      </c>
      <c r="B18" s="14">
        <v>67105</v>
      </c>
      <c r="C18" s="14">
        <v>37795</v>
      </c>
      <c r="D18" s="14">
        <v>46151</v>
      </c>
      <c r="E18" s="14">
        <v>68175</v>
      </c>
      <c r="F18" s="14">
        <v>46960</v>
      </c>
      <c r="G18" s="14">
        <v>83266</v>
      </c>
      <c r="H18" s="14">
        <v>54690</v>
      </c>
      <c r="I18" s="14">
        <v>32896</v>
      </c>
      <c r="J18" s="12">
        <f t="shared" si="6"/>
        <v>437038</v>
      </c>
    </row>
    <row r="19" spans="1:10" ht="18.75" customHeight="1">
      <c r="A19" s="13" t="s">
        <v>33</v>
      </c>
      <c r="B19" s="14">
        <v>3292</v>
      </c>
      <c r="C19" s="14">
        <v>2195</v>
      </c>
      <c r="D19" s="14">
        <v>2270</v>
      </c>
      <c r="E19" s="14">
        <v>3835</v>
      </c>
      <c r="F19" s="14">
        <v>2463</v>
      </c>
      <c r="G19" s="14">
        <v>4221</v>
      </c>
      <c r="H19" s="14">
        <v>2464</v>
      </c>
      <c r="I19" s="14">
        <v>1300</v>
      </c>
      <c r="J19" s="12">
        <f t="shared" si="6"/>
        <v>22040</v>
      </c>
    </row>
    <row r="20" spans="1:10" ht="18.75" customHeight="1">
      <c r="A20" s="17" t="s">
        <v>34</v>
      </c>
      <c r="B20" s="14">
        <f>B21+B22</f>
        <v>49992</v>
      </c>
      <c r="C20" s="14">
        <f aca="true" t="shared" si="7" ref="C20:I20">C21+C22</f>
        <v>41565</v>
      </c>
      <c r="D20" s="14">
        <f t="shared" si="7"/>
        <v>60169</v>
      </c>
      <c r="E20" s="14">
        <f t="shared" si="7"/>
        <v>83882</v>
      </c>
      <c r="F20" s="14">
        <f t="shared" si="7"/>
        <v>47237</v>
      </c>
      <c r="G20" s="14">
        <f t="shared" si="7"/>
        <v>63839</v>
      </c>
      <c r="H20" s="14">
        <f t="shared" si="7"/>
        <v>28692</v>
      </c>
      <c r="I20" s="14">
        <f t="shared" si="7"/>
        <v>14396</v>
      </c>
      <c r="J20" s="12">
        <f t="shared" si="6"/>
        <v>389772</v>
      </c>
    </row>
    <row r="21" spans="1:10" ht="18.75" customHeight="1">
      <c r="A21" s="13" t="s">
        <v>35</v>
      </c>
      <c r="B21" s="14">
        <v>31995</v>
      </c>
      <c r="C21" s="14">
        <v>26602</v>
      </c>
      <c r="D21" s="14">
        <v>38508</v>
      </c>
      <c r="E21" s="14">
        <v>53684</v>
      </c>
      <c r="F21" s="14">
        <v>30232</v>
      </c>
      <c r="G21" s="14">
        <v>40857</v>
      </c>
      <c r="H21" s="14">
        <v>18363</v>
      </c>
      <c r="I21" s="14">
        <v>9213</v>
      </c>
      <c r="J21" s="12">
        <f t="shared" si="6"/>
        <v>249454</v>
      </c>
    </row>
    <row r="22" spans="1:10" ht="18.75" customHeight="1">
      <c r="A22" s="13" t="s">
        <v>36</v>
      </c>
      <c r="B22" s="14">
        <v>17997</v>
      </c>
      <c r="C22" s="14">
        <v>14963</v>
      </c>
      <c r="D22" s="14">
        <v>21661</v>
      </c>
      <c r="E22" s="14">
        <v>30198</v>
      </c>
      <c r="F22" s="14">
        <v>17005</v>
      </c>
      <c r="G22" s="14">
        <v>22982</v>
      </c>
      <c r="H22" s="14">
        <v>10329</v>
      </c>
      <c r="I22" s="14">
        <v>5183</v>
      </c>
      <c r="J22" s="12">
        <f t="shared" si="6"/>
        <v>140318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0.9896</v>
      </c>
      <c r="C25" s="22">
        <v>0.9919</v>
      </c>
      <c r="D25" s="22">
        <v>1</v>
      </c>
      <c r="E25" s="22">
        <v>1</v>
      </c>
      <c r="F25" s="22">
        <v>1</v>
      </c>
      <c r="G25" s="22">
        <v>1</v>
      </c>
      <c r="H25" s="22">
        <v>0.9578</v>
      </c>
      <c r="I25" s="22">
        <v>0.9989</v>
      </c>
      <c r="J25" s="21"/>
    </row>
    <row r="26" spans="1:10" ht="18.75" customHeight="1">
      <c r="A26" s="17" t="s">
        <v>38</v>
      </c>
      <c r="B26" s="23">
        <v>0.81</v>
      </c>
      <c r="C26" s="23">
        <v>0.7268</v>
      </c>
      <c r="D26" s="23">
        <v>0.7795</v>
      </c>
      <c r="E26" s="23">
        <v>0.7645</v>
      </c>
      <c r="F26" s="23">
        <v>0.7208</v>
      </c>
      <c r="G26" s="23">
        <v>0.709</v>
      </c>
      <c r="H26" s="23">
        <v>0.6424</v>
      </c>
      <c r="I26" s="24">
        <v>0.8414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72</v>
      </c>
      <c r="B28" s="23">
        <f>(((+B$8+B$16)*B$25)+(B$20*B$26))/B$7</f>
        <v>0.9705171779258457</v>
      </c>
      <c r="C28" s="23">
        <f aca="true" t="shared" si="8" ref="C28:I28">(((+C$8+C$16)*C$25)+(C$20*C$26))/C$7</f>
        <v>0.9602849692855483</v>
      </c>
      <c r="D28" s="23">
        <f t="shared" si="8"/>
        <v>0.9744518837677281</v>
      </c>
      <c r="E28" s="23">
        <f t="shared" si="8"/>
        <v>0.9701611543283537</v>
      </c>
      <c r="F28" s="23">
        <f t="shared" si="8"/>
        <v>0.9675033500556866</v>
      </c>
      <c r="G28" s="23">
        <f t="shared" si="8"/>
        <v>0.9721220380747149</v>
      </c>
      <c r="H28" s="23">
        <f t="shared" si="8"/>
        <v>0.9316592509142592</v>
      </c>
      <c r="I28" s="23">
        <f t="shared" si="8"/>
        <v>0.9892195272840608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1.5644</v>
      </c>
      <c r="C30" s="26">
        <v>1.5382</v>
      </c>
      <c r="D30" s="26">
        <v>1.554</v>
      </c>
      <c r="E30" s="26">
        <v>1.5532</v>
      </c>
      <c r="F30" s="26">
        <v>1.5116</v>
      </c>
      <c r="G30" s="26">
        <v>1.5844</v>
      </c>
      <c r="H30" s="26">
        <v>1.8156</v>
      </c>
      <c r="I30" s="26">
        <v>1.9205</v>
      </c>
      <c r="J30" s="27"/>
    </row>
    <row r="31" spans="1:10" ht="18.75" customHeight="1">
      <c r="A31" s="17" t="s">
        <v>73</v>
      </c>
      <c r="B31" s="26">
        <f>B28*B30</f>
        <v>1.518277073147193</v>
      </c>
      <c r="C31" s="26">
        <f aca="true" t="shared" si="9" ref="C31:I31">C28*C30</f>
        <v>1.4771103397550305</v>
      </c>
      <c r="D31" s="26">
        <f t="shared" si="9"/>
        <v>1.5142982273750494</v>
      </c>
      <c r="E31" s="26">
        <f t="shared" si="9"/>
        <v>1.506854304902799</v>
      </c>
      <c r="F31" s="26">
        <f t="shared" si="9"/>
        <v>1.462478063944176</v>
      </c>
      <c r="G31" s="26">
        <f t="shared" si="9"/>
        <v>1.5402301571255783</v>
      </c>
      <c r="H31" s="26">
        <f t="shared" si="9"/>
        <v>1.691520535959929</v>
      </c>
      <c r="I31" s="26">
        <f t="shared" si="9"/>
        <v>1.8997961021490388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90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8">
        <v>0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714356.95</v>
      </c>
      <c r="C37" s="29">
        <f aca="true" t="shared" si="12" ref="C37:I37">+C38+C39</f>
        <v>514821.7</v>
      </c>
      <c r="D37" s="29">
        <f t="shared" si="12"/>
        <v>786382.64</v>
      </c>
      <c r="E37" s="29">
        <f t="shared" si="12"/>
        <v>997582.76</v>
      </c>
      <c r="F37" s="29">
        <f t="shared" si="12"/>
        <v>593537.95</v>
      </c>
      <c r="G37" s="29">
        <f t="shared" si="12"/>
        <v>1026369.33</v>
      </c>
      <c r="H37" s="29">
        <f t="shared" si="12"/>
        <v>585573.96</v>
      </c>
      <c r="I37" s="29">
        <f t="shared" si="12"/>
        <v>444972.14</v>
      </c>
      <c r="J37" s="29">
        <f t="shared" si="11"/>
        <v>5663597.43</v>
      </c>
      <c r="L37" s="43"/>
      <c r="M37" s="43"/>
    </row>
    <row r="38" spans="1:10" ht="15.75">
      <c r="A38" s="17" t="s">
        <v>74</v>
      </c>
      <c r="B38" s="30">
        <f>ROUND(+B7*B31,2)</f>
        <v>714356.95</v>
      </c>
      <c r="C38" s="30">
        <f aca="true" t="shared" si="13" ref="C38:I38">ROUND(+C7*C31,2)</f>
        <v>514821.7</v>
      </c>
      <c r="D38" s="30">
        <f t="shared" si="13"/>
        <v>786382.64</v>
      </c>
      <c r="E38" s="30">
        <f t="shared" si="13"/>
        <v>997582.76</v>
      </c>
      <c r="F38" s="30">
        <f t="shared" si="13"/>
        <v>593537.95</v>
      </c>
      <c r="G38" s="30">
        <f t="shared" si="13"/>
        <v>1026369.33</v>
      </c>
      <c r="H38" s="30">
        <f t="shared" si="13"/>
        <v>585573.96</v>
      </c>
      <c r="I38" s="30">
        <f t="shared" si="13"/>
        <v>444972.14</v>
      </c>
      <c r="J38" s="30">
        <f>SUM(B38:I38)</f>
        <v>5663597.43</v>
      </c>
    </row>
    <row r="39" spans="1:10" ht="15.75">
      <c r="A39" s="17" t="s">
        <v>43</v>
      </c>
      <c r="B39" s="57">
        <f>+B33</f>
        <v>0</v>
      </c>
      <c r="C39" s="57">
        <f aca="true" t="shared" si="14" ref="C39:I39">+C33</f>
        <v>0</v>
      </c>
      <c r="D39" s="57">
        <f t="shared" si="14"/>
        <v>0</v>
      </c>
      <c r="E39" s="57">
        <f t="shared" si="14"/>
        <v>0</v>
      </c>
      <c r="F39" s="57">
        <f t="shared" si="14"/>
        <v>0</v>
      </c>
      <c r="G39" s="57">
        <f t="shared" si="14"/>
        <v>0</v>
      </c>
      <c r="H39" s="57">
        <f t="shared" si="14"/>
        <v>0</v>
      </c>
      <c r="I39" s="57">
        <f t="shared" si="14"/>
        <v>0</v>
      </c>
      <c r="J39" s="57">
        <f t="shared" si="11"/>
        <v>0</v>
      </c>
    </row>
    <row r="40" spans="1:10" ht="15.75">
      <c r="A40" s="2"/>
      <c r="B40" s="22"/>
      <c r="C40" s="21"/>
      <c r="D40" s="21"/>
      <c r="E40" s="27"/>
      <c r="F40" s="21"/>
      <c r="G40" s="21"/>
      <c r="H40" s="21"/>
      <c r="I40" s="21"/>
      <c r="J40" s="27"/>
    </row>
    <row r="41" spans="1:12" ht="15.75">
      <c r="A41" s="2" t="s">
        <v>91</v>
      </c>
      <c r="B41" s="31">
        <f aca="true" t="shared" si="15" ref="B41:J41">+B42+B45+B51</f>
        <v>-145287.64</v>
      </c>
      <c r="C41" s="31">
        <f t="shared" si="15"/>
        <v>-112757.69</v>
      </c>
      <c r="D41" s="31">
        <f t="shared" si="15"/>
        <v>-138626.73</v>
      </c>
      <c r="E41" s="31">
        <f t="shared" si="15"/>
        <v>-150629.22</v>
      </c>
      <c r="F41" s="31">
        <f t="shared" si="15"/>
        <v>-109028.37</v>
      </c>
      <c r="G41" s="31">
        <f t="shared" si="15"/>
        <v>-161392.65</v>
      </c>
      <c r="H41" s="31">
        <f t="shared" si="15"/>
        <v>-119262.23000000001</v>
      </c>
      <c r="I41" s="31">
        <f t="shared" si="15"/>
        <v>-69800.29</v>
      </c>
      <c r="J41" s="31">
        <f t="shared" si="15"/>
        <v>-1006784.8200000001</v>
      </c>
      <c r="L41" s="43"/>
    </row>
    <row r="42" spans="1:12" ht="15.75">
      <c r="A42" s="17" t="s">
        <v>44</v>
      </c>
      <c r="B42" s="32">
        <f>B43+B44</f>
        <v>-103746</v>
      </c>
      <c r="C42" s="32">
        <f aca="true" t="shared" si="16" ref="C42:I42">C43+C44</f>
        <v>-96711</v>
      </c>
      <c r="D42" s="32">
        <f t="shared" si="16"/>
        <v>-106908</v>
      </c>
      <c r="E42" s="32">
        <f t="shared" si="16"/>
        <v>-124953</v>
      </c>
      <c r="F42" s="32">
        <f t="shared" si="16"/>
        <v>-104292</v>
      </c>
      <c r="G42" s="32">
        <f t="shared" si="16"/>
        <v>-132096</v>
      </c>
      <c r="H42" s="32">
        <f t="shared" si="16"/>
        <v>-57279</v>
      </c>
      <c r="I42" s="32">
        <f t="shared" si="16"/>
        <v>-63825</v>
      </c>
      <c r="J42" s="31">
        <f t="shared" si="11"/>
        <v>-789810</v>
      </c>
      <c r="L42" s="43"/>
    </row>
    <row r="43" spans="1:12" ht="15.75">
      <c r="A43" s="13" t="s">
        <v>69</v>
      </c>
      <c r="B43" s="20">
        <f aca="true" t="shared" si="17" ref="B43:I43">ROUND(-B9*$D$3,2)</f>
        <v>-103746</v>
      </c>
      <c r="C43" s="20">
        <f t="shared" si="17"/>
        <v>-96711</v>
      </c>
      <c r="D43" s="20">
        <f t="shared" si="17"/>
        <v>-106908</v>
      </c>
      <c r="E43" s="20">
        <f t="shared" si="17"/>
        <v>-124953</v>
      </c>
      <c r="F43" s="20">
        <f t="shared" si="17"/>
        <v>-104292</v>
      </c>
      <c r="G43" s="20">
        <f t="shared" si="17"/>
        <v>-132096</v>
      </c>
      <c r="H43" s="20">
        <f t="shared" si="17"/>
        <v>-57279</v>
      </c>
      <c r="I43" s="20">
        <f t="shared" si="17"/>
        <v>-63825</v>
      </c>
      <c r="J43" s="57">
        <f t="shared" si="11"/>
        <v>-789810</v>
      </c>
      <c r="L43" s="43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7">
        <f>SUM(B44:I44)</f>
        <v>0</v>
      </c>
      <c r="L44" s="43"/>
    </row>
    <row r="45" spans="1:12" ht="15.75">
      <c r="A45" s="17" t="s">
        <v>45</v>
      </c>
      <c r="B45" s="32">
        <f aca="true" t="shared" si="19" ref="B45:J45">SUM(B46:B50)</f>
        <v>-41541.64</v>
      </c>
      <c r="C45" s="32">
        <f t="shared" si="19"/>
        <v>-16046.69</v>
      </c>
      <c r="D45" s="32">
        <f t="shared" si="19"/>
        <v>-31718.73</v>
      </c>
      <c r="E45" s="32">
        <f t="shared" si="19"/>
        <v>-25676.22</v>
      </c>
      <c r="F45" s="32">
        <f t="shared" si="19"/>
        <v>-4736.37</v>
      </c>
      <c r="G45" s="32">
        <f t="shared" si="19"/>
        <v>-29296.65</v>
      </c>
      <c r="H45" s="32">
        <f t="shared" si="19"/>
        <v>-61983.23</v>
      </c>
      <c r="I45" s="32">
        <f t="shared" si="19"/>
        <v>-5975.29</v>
      </c>
      <c r="J45" s="32">
        <f t="shared" si="19"/>
        <v>-216974.82</v>
      </c>
      <c r="L45" s="50"/>
    </row>
    <row r="46" spans="1:10" ht="15.75">
      <c r="A46" s="13" t="s">
        <v>62</v>
      </c>
      <c r="B46" s="27">
        <v>-41541.64</v>
      </c>
      <c r="C46" s="27">
        <v>-16046.69</v>
      </c>
      <c r="D46" s="27">
        <v>-31718.73</v>
      </c>
      <c r="E46" s="27">
        <v>-25676.22</v>
      </c>
      <c r="F46" s="27">
        <v>-4736.37</v>
      </c>
      <c r="G46" s="27">
        <v>-29296.65</v>
      </c>
      <c r="H46" s="27">
        <v>-61983.23</v>
      </c>
      <c r="I46" s="27">
        <v>-5975.29</v>
      </c>
      <c r="J46" s="27">
        <f t="shared" si="11"/>
        <v>-216974.82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70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27">
        <f t="shared" si="11"/>
        <v>0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569069.3099999999</v>
      </c>
      <c r="C53" s="35">
        <f t="shared" si="20"/>
        <v>402064.01</v>
      </c>
      <c r="D53" s="35">
        <f t="shared" si="20"/>
        <v>647755.91</v>
      </c>
      <c r="E53" s="35">
        <f t="shared" si="20"/>
        <v>846953.54</v>
      </c>
      <c r="F53" s="35">
        <f t="shared" si="20"/>
        <v>484509.57999999996</v>
      </c>
      <c r="G53" s="35">
        <f t="shared" si="20"/>
        <v>864976.6799999999</v>
      </c>
      <c r="H53" s="35">
        <f t="shared" si="20"/>
        <v>466311.73</v>
      </c>
      <c r="I53" s="35">
        <f t="shared" si="20"/>
        <v>375171.85000000003</v>
      </c>
      <c r="J53" s="35">
        <f>SUM(B53:I53)</f>
        <v>4656812.609999999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4656812.61</v>
      </c>
      <c r="L56" s="43"/>
    </row>
    <row r="57" spans="1:10" ht="17.25" customHeight="1">
      <c r="A57" s="17" t="s">
        <v>48</v>
      </c>
      <c r="B57" s="45">
        <v>85464.72</v>
      </c>
      <c r="C57" s="45">
        <v>102660.33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188125.05</v>
      </c>
    </row>
    <row r="58" spans="1:10" ht="17.25" customHeight="1">
      <c r="A58" s="17" t="s">
        <v>54</v>
      </c>
      <c r="B58" s="45">
        <v>433571.97</v>
      </c>
      <c r="C58" s="45">
        <v>271646.11</v>
      </c>
      <c r="D58" s="44">
        <v>0</v>
      </c>
      <c r="E58" s="45">
        <v>254410.66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959628.74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94467.72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94467.72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84004.9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84004.9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19707.11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19707.11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44725.83</v>
      </c>
      <c r="E62" s="44">
        <v>0</v>
      </c>
      <c r="F62" s="45">
        <v>82138.86</v>
      </c>
      <c r="G62" s="44">
        <v>0</v>
      </c>
      <c r="H62" s="44">
        <v>0</v>
      </c>
      <c r="I62" s="44">
        <v>0</v>
      </c>
      <c r="J62" s="35">
        <f t="shared" si="21"/>
        <v>126864.69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122119.55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122119.55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36179.88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36179.88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13894.08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13894.08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265136.59</v>
      </c>
      <c r="G66" s="44">
        <v>0</v>
      </c>
      <c r="H66" s="44">
        <v>0</v>
      </c>
      <c r="I66" s="44">
        <v>0</v>
      </c>
      <c r="J66" s="35">
        <f t="shared" si="21"/>
        <v>265136.59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161634.57</v>
      </c>
      <c r="H67" s="45">
        <v>144888.57</v>
      </c>
      <c r="I67" s="44">
        <v>0</v>
      </c>
      <c r="J67" s="32">
        <f t="shared" si="21"/>
        <v>306523.14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306155.23</v>
      </c>
      <c r="H68" s="44">
        <v>0</v>
      </c>
      <c r="I68" s="44">
        <v>0</v>
      </c>
      <c r="J68" s="35">
        <f t="shared" si="21"/>
        <v>306155.23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87756.65</v>
      </c>
      <c r="J69" s="32">
        <f t="shared" si="21"/>
        <v>87756.65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146478.16</v>
      </c>
      <c r="J70" s="35">
        <f t="shared" si="21"/>
        <v>146478.16</v>
      </c>
    </row>
    <row r="71" spans="1:10" ht="17.25" customHeight="1">
      <c r="A71" s="41" t="s">
        <v>67</v>
      </c>
      <c r="B71" s="39">
        <v>50032.62</v>
      </c>
      <c r="C71" s="39">
        <v>27757.57</v>
      </c>
      <c r="D71" s="39">
        <v>404850.36</v>
      </c>
      <c r="E71" s="39">
        <v>420349.37</v>
      </c>
      <c r="F71" s="39">
        <v>137234.12</v>
      </c>
      <c r="G71" s="39">
        <v>397186.88</v>
      </c>
      <c r="H71" s="39">
        <v>321423.16</v>
      </c>
      <c r="I71" s="39">
        <v>140937.04</v>
      </c>
      <c r="J71" s="39">
        <f>SUM(B71:I71)</f>
        <v>1899771.1199999999</v>
      </c>
    </row>
    <row r="72" spans="1:10" ht="17.25" customHeight="1">
      <c r="A72" s="59"/>
      <c r="B72" s="60">
        <v>0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  <c r="H72" s="60">
        <v>0</v>
      </c>
      <c r="I72" s="60">
        <v>0</v>
      </c>
      <c r="J72" s="60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92</v>
      </c>
      <c r="B74" s="44"/>
      <c r="C74" s="44"/>
      <c r="D74" s="44"/>
      <c r="E74" s="44"/>
      <c r="F74" s="44"/>
      <c r="G74" s="44"/>
      <c r="H74" s="44"/>
      <c r="I74" s="44"/>
      <c r="J74" s="35"/>
    </row>
    <row r="75" spans="1:10" ht="15.75">
      <c r="A75" s="17" t="s">
        <v>75</v>
      </c>
      <c r="B75" s="55">
        <v>1.611586500316219</v>
      </c>
      <c r="C75" s="55">
        <v>1.5667134204289133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35"/>
    </row>
    <row r="76" spans="1:10" ht="15.75">
      <c r="A76" s="17" t="s">
        <v>76</v>
      </c>
      <c r="B76" s="55">
        <v>1.4971198049747094</v>
      </c>
      <c r="C76" s="55">
        <v>1.4471494586440834</v>
      </c>
      <c r="D76" s="55"/>
      <c r="E76" s="55">
        <v>1.5381045211048876</v>
      </c>
      <c r="F76" s="55">
        <v>0</v>
      </c>
      <c r="G76" s="55">
        <v>0</v>
      </c>
      <c r="H76" s="55">
        <v>0</v>
      </c>
      <c r="I76" s="55">
        <v>0</v>
      </c>
      <c r="J76" s="35"/>
    </row>
    <row r="77" spans="1:10" ht="15.75">
      <c r="A77" s="17" t="s">
        <v>77</v>
      </c>
      <c r="B77" s="55">
        <v>0</v>
      </c>
      <c r="C77" s="55">
        <v>0</v>
      </c>
      <c r="D77" s="24">
        <v>1.418221667432529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32"/>
    </row>
    <row r="78" spans="1:10" ht="15.75">
      <c r="A78" s="17" t="s">
        <v>78</v>
      </c>
      <c r="B78" s="55">
        <v>0</v>
      </c>
      <c r="C78" s="55">
        <v>0</v>
      </c>
      <c r="D78" s="55">
        <v>1.4901029163642308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35"/>
    </row>
    <row r="79" spans="1:10" ht="15.75">
      <c r="A79" s="17" t="s">
        <v>79</v>
      </c>
      <c r="B79" s="55">
        <v>0</v>
      </c>
      <c r="C79" s="55">
        <v>0</v>
      </c>
      <c r="D79" s="55">
        <v>1.8129778245462003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2"/>
    </row>
    <row r="80" spans="1:10" ht="15.75">
      <c r="A80" s="17" t="s">
        <v>80</v>
      </c>
      <c r="B80" s="55">
        <v>0</v>
      </c>
      <c r="C80" s="55">
        <v>0</v>
      </c>
      <c r="D80" s="55">
        <v>1.6834026996625422</v>
      </c>
      <c r="E80" s="55">
        <v>0</v>
      </c>
      <c r="F80" s="55">
        <v>1.5090709771720907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81</v>
      </c>
      <c r="B81" s="55">
        <v>0</v>
      </c>
      <c r="C81" s="55">
        <v>0</v>
      </c>
      <c r="D81" s="55">
        <v>0</v>
      </c>
      <c r="E81" s="55">
        <v>1.4843892298976407</v>
      </c>
      <c r="F81" s="55"/>
      <c r="G81" s="55">
        <v>0</v>
      </c>
      <c r="H81" s="55">
        <v>0</v>
      </c>
      <c r="I81" s="55">
        <v>0</v>
      </c>
      <c r="J81" s="35"/>
    </row>
    <row r="82" spans="1:10" ht="15.75">
      <c r="A82" s="17" t="s">
        <v>82</v>
      </c>
      <c r="B82" s="55">
        <v>0</v>
      </c>
      <c r="C82" s="55">
        <v>0</v>
      </c>
      <c r="D82" s="55">
        <v>0</v>
      </c>
      <c r="E82" s="55">
        <v>1.482626578353303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83</v>
      </c>
      <c r="B83" s="55">
        <v>0</v>
      </c>
      <c r="C83" s="55">
        <v>0</v>
      </c>
      <c r="D83" s="55">
        <v>0</v>
      </c>
      <c r="E83" s="24">
        <v>1.4689212268202718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84</v>
      </c>
      <c r="B84" s="55">
        <v>0</v>
      </c>
      <c r="C84" s="55">
        <v>0</v>
      </c>
      <c r="D84" s="55">
        <v>0</v>
      </c>
      <c r="E84" s="55">
        <v>0</v>
      </c>
      <c r="F84" s="55">
        <v>1.452803032782739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85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24">
        <v>1.4810640583685795</v>
      </c>
      <c r="H85" s="55">
        <v>1.6915205296635873</v>
      </c>
      <c r="I85" s="55">
        <v>0</v>
      </c>
      <c r="J85" s="32"/>
    </row>
    <row r="86" spans="1:10" ht="15.75">
      <c r="A86" s="17" t="s">
        <v>86</v>
      </c>
      <c r="B86" s="55">
        <v>0</v>
      </c>
      <c r="C86" s="55">
        <v>0</v>
      </c>
      <c r="D86" s="55">
        <v>0</v>
      </c>
      <c r="E86" s="55">
        <v>0</v>
      </c>
      <c r="F86" s="55">
        <v>0</v>
      </c>
      <c r="G86" s="55">
        <v>1.62044029270362</v>
      </c>
      <c r="H86" s="55">
        <v>0</v>
      </c>
      <c r="I86" s="55">
        <v>0</v>
      </c>
      <c r="J86" s="35"/>
    </row>
    <row r="87" spans="1:10" ht="15.75">
      <c r="A87" s="17" t="s">
        <v>87</v>
      </c>
      <c r="B87" s="55">
        <v>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24">
        <v>1.8579521557151122</v>
      </c>
      <c r="J87" s="32"/>
    </row>
    <row r="88" spans="1:10" ht="15.75">
      <c r="A88" s="41" t="s">
        <v>88</v>
      </c>
      <c r="B88" s="56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1.9250528549910997</v>
      </c>
      <c r="J88" s="39"/>
    </row>
    <row r="89" ht="15.75">
      <c r="A89" s="49" t="s">
        <v>89</v>
      </c>
    </row>
    <row r="92" ht="14.25">
      <c r="B92" s="51"/>
    </row>
    <row r="93" ht="14.25">
      <c r="F93" s="52"/>
    </row>
    <row r="94" ht="14.25"/>
    <row r="95" spans="6:7" ht="14.25">
      <c r="F95" s="53"/>
      <c r="G95" s="54"/>
    </row>
  </sheetData>
  <sheetProtection/>
  <mergeCells count="6"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2014-01-23T18:26:50Z</dcterms:modified>
  <cp:category/>
  <cp:version/>
  <cp:contentType/>
  <cp:contentStatus/>
</cp:coreProperties>
</file>