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I117" i="8"/>
  <c r="J118"/>
  <c r="K89"/>
  <c r="K61"/>
  <c r="K60"/>
  <c r="K79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I56" s="1"/>
  <c r="J58"/>
  <c r="K58" s="1"/>
  <c r="K59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H56" l="1"/>
  <c r="F56"/>
  <c r="E56"/>
  <c r="K64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J57"/>
  <c r="J56" s="1"/>
  <c r="K57" l="1"/>
  <c r="C93"/>
  <c r="C92" s="1"/>
  <c r="C103" s="1"/>
  <c r="K103" s="1"/>
  <c r="K100" s="1"/>
  <c r="C43"/>
  <c r="B44"/>
  <c r="K45"/>
  <c r="K56"/>
  <c r="J93"/>
  <c r="J92" s="1"/>
  <c r="J119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<sst xmlns="http://schemas.openxmlformats.org/spreadsheetml/2006/main" count="126" uniqueCount="126">
  <si>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</si>
  <si>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</si>
  <si>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</si>
  <si>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</si>
  <si>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</si>
  <si>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</si>
  <si>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</si>
  <si>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</si>
  <si>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</si>
  <si>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</si>
  <si>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</si>
  <si>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</si>
  <si>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</si>
  <si>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</si>
  <si>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</si>
  <si>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</si>
  <si>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</si>
  <si>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</si>
  <si>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</si>
  <si>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</si>
  <si>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</si>
  <si>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</si>
  <si>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</si>
  <si>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</si>
  <si>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</si>
  <si>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</si>
  <si>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</si>
  <si>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</si>
  <si>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</si>
  <si>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</si>
  <si>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</si>
  <si>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</si>
  <si>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</si>
  <si>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</si>
  <si>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</si>
  <si>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</si>
  <si>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</si>
  <si>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</si>
  <si>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</si>
  <si>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</si>
  <si>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</si>
  <si>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</si>
  <si>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</si>
  <si>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</si>
  <si>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</si>
  <si>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</si>
  <si>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</si>
  <si>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</si>
  <si>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</si>
  <si>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</si>
  <si>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</si>
  <si>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</si>
  <si>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</si>
  <si>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</si>
  <si>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</si>
  <si>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</si>
  <si>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</si>
  <si>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</si>
  <si>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</si>
  <si>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</si>
  <si>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</si>
  <si>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</si>
  <si>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</si>
  <si>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</si>
  <si>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</si>
  <si>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</si>
  <si>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</si>
  <si>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</si>
  <si>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</si>
  <si>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</si>
  <si>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</si>
  <si>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</si>
  <si>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</si>
  <si>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</si>
  <si>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</si>
  <si>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</si>
  <si>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</si>
  <si>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</si>
  <si>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</si>
  <si>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</si>
  <si>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</si>
  <si>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</si>
  <si>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</si>
  <si>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</si>
  <si>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</si>
  <si>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</si>
  <si>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</si>
  <si>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</si>
  <si>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</si>
  <si>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</si>
  <si>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</si>
  <si>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</si>
  <si>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</si>
  <si>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</si>
  <si>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</si>
  <si>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</si>
  <si>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</si>
  <si>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</si>
  <si>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</si>
  <si>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</si>
  <si>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</si>
  <si>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</si>
  <si>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</si>
  <si>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</si>
  <si>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</si>
  <si>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</si>
  <si>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</si>
  <si>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</si>
  <si>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</si>
  <si>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</si>
  <si>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</si>
  <si>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</si>
  <si>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</si>
  <si>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</si>
  <si>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</si>
  <si>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</si>
  <si>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</si>
  <si>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</si>
  <si>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</si>
  <si>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</si>
  <si>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</si>
  <si>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OPERAÇÃO 23/01/14 - VENCIMENTO 30/01/14</t>
  </si>
  <si>
    <t>6.3. Revisão de Remuneração pelo Transporte Coletivo  (1)</t>
  </si>
  <si>
    <t>Notas:</t>
  </si>
  <si>
    <t xml:space="preserve">    (1) - Ajuste dos valores da energia para tração (trólebus) do mês de setembro.</t>
  </si>
  <si>
    <t xml:space="preserve">         - Pagamento de combustível não fóssil de dezembro/13.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</si>
</sst>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119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8" t="s">
        <v>118</v>
      </c>
      <c r="J5" s="68" t="s">
        <v>117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+B8+B16+B20+B23</f>
        <v>541549</v>
      </c>
      <c r="C7" s="9">
        <f t="shared" si="0"/>
        <v>702787</v>
      </c>
      <c r="D7" s="9">
        <f t="shared" si="0"/>
        <v>728734</v>
      </c>
      <c r="E7" s="9">
        <f t="shared" si="0"/>
        <v>503901</v>
      </c>
      <c r="F7" s="9">
        <f t="shared" si="0"/>
        <v>699379</v>
      </c>
      <c r="G7" s="9">
        <f t="shared" si="0"/>
        <v>1070888</v>
      </c>
      <c r="H7" s="9">
        <f t="shared" si="0"/>
        <v>496595</v>
      </c>
      <c r="I7" s="9">
        <f t="shared" si="0"/>
        <v>107867</v>
      </c>
      <c r="J7" s="9">
        <f t="shared" si="0"/>
        <v>260535</v>
      </c>
      <c r="K7" s="9">
        <f t="shared" si="0"/>
        <v>5112235</v>
      </c>
      <c r="L7" s="53"/>
    </row>
    <row r="8" spans="1:13" ht="17.25" customHeight="1">
      <c r="A8" s="10" t="s">
        <v>31</v>
      </c>
      <c r="B8" s="11">
        <f>B9+B12</f>
        <v>318979</v>
      </c>
      <c r="C8" s="11">
        <f t="shared" ref="C8:J8" si="1">C9+C12</f>
        <v>420887</v>
      </c>
      <c r="D8" s="11">
        <f t="shared" si="1"/>
        <v>412724</v>
      </c>
      <c r="E8" s="11">
        <f t="shared" si="1"/>
        <v>296304</v>
      </c>
      <c r="F8" s="11">
        <f t="shared" si="1"/>
        <v>386021</v>
      </c>
      <c r="G8" s="11">
        <f t="shared" si="1"/>
        <v>575862</v>
      </c>
      <c r="H8" s="11">
        <f t="shared" si="1"/>
        <v>304073</v>
      </c>
      <c r="I8" s="11">
        <f t="shared" si="1"/>
        <v>56620</v>
      </c>
      <c r="J8" s="11">
        <f t="shared" si="1"/>
        <v>145722</v>
      </c>
      <c r="K8" s="11">
        <f>SUM(B8:J8)</f>
        <v>2917192</v>
      </c>
    </row>
    <row r="9" spans="1:13" ht="17.25" customHeight="1">
      <c r="A9" s="15" t="s">
        <v>17</v>
      </c>
      <c r="B9" s="13">
        <f>+B10+B11</f>
        <v>49577</v>
      </c>
      <c r="C9" s="13">
        <f t="shared" ref="C9:J9" si="2">+C10+C11</f>
        <v>66024</v>
      </c>
      <c r="D9" s="13">
        <f t="shared" si="2"/>
        <v>60697</v>
      </c>
      <c r="E9" s="13">
        <f t="shared" si="2"/>
        <v>43208</v>
      </c>
      <c r="F9" s="13">
        <f t="shared" si="2"/>
        <v>50759</v>
      </c>
      <c r="G9" s="13">
        <f t="shared" si="2"/>
        <v>57967</v>
      </c>
      <c r="H9" s="13">
        <f t="shared" si="2"/>
        <v>54998</v>
      </c>
      <c r="I9" s="13">
        <f t="shared" si="2"/>
        <v>10533</v>
      </c>
      <c r="J9" s="13">
        <f t="shared" si="2"/>
        <v>18641</v>
      </c>
      <c r="K9" s="11">
        <f>SUM(B9:J9)</f>
        <v>412404</v>
      </c>
    </row>
    <row r="10" spans="1:13" ht="17.25" customHeight="1">
      <c r="A10" s="31" t="s">
        <v>18</v>
      </c>
      <c r="B10" s="13">
        <v>49577</v>
      </c>
      <c r="C10" s="13">
        <v>66024</v>
      </c>
      <c r="D10" s="13">
        <v>60697</v>
      </c>
      <c r="E10" s="13">
        <v>43208</v>
      </c>
      <c r="F10" s="13">
        <v>50759</v>
      </c>
      <c r="G10" s="13">
        <v>57967</v>
      </c>
      <c r="H10" s="13">
        <v>54998</v>
      </c>
      <c r="I10" s="13">
        <v>10533</v>
      </c>
      <c r="J10" s="13">
        <v>18641</v>
      </c>
      <c r="K10" s="11">
        <f>SUM(B10:J10)</f>
        <v>412404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269402</v>
      </c>
      <c r="C12" s="17">
        <f t="shared" si="3"/>
        <v>354863</v>
      </c>
      <c r="D12" s="17">
        <f t="shared" si="3"/>
        <v>352027</v>
      </c>
      <c r="E12" s="17">
        <f t="shared" si="3"/>
        <v>253096</v>
      </c>
      <c r="F12" s="17">
        <f t="shared" si="3"/>
        <v>335262</v>
      </c>
      <c r="G12" s="17">
        <f t="shared" si="3"/>
        <v>517895</v>
      </c>
      <c r="H12" s="17">
        <f t="shared" si="3"/>
        <v>249075</v>
      </c>
      <c r="I12" s="17">
        <f t="shared" si="3"/>
        <v>46087</v>
      </c>
      <c r="J12" s="17">
        <f t="shared" si="3"/>
        <v>127081</v>
      </c>
      <c r="K12" s="11">
        <f t="shared" ref="K12:K23" si="4">SUM(B12:J12)</f>
        <v>2504788</v>
      </c>
    </row>
    <row r="13" spans="1:13" ht="17.25" customHeight="1">
      <c r="A13" s="14" t="s">
        <v>20</v>
      </c>
      <c r="B13" s="13">
        <v>139197</v>
      </c>
      <c r="C13" s="13">
        <v>196874</v>
      </c>
      <c r="D13" s="13">
        <v>199644</v>
      </c>
      <c r="E13" s="13">
        <v>138238</v>
      </c>
      <c r="F13" s="13">
        <v>183294</v>
      </c>
      <c r="G13" s="13">
        <v>269839</v>
      </c>
      <c r="H13" s="13">
        <v>128483</v>
      </c>
      <c r="I13" s="13">
        <v>27924</v>
      </c>
      <c r="J13" s="13">
        <v>72089</v>
      </c>
      <c r="K13" s="11">
        <f t="shared" si="4"/>
        <v>1355582</v>
      </c>
      <c r="L13" s="53"/>
      <c r="M13" s="54"/>
    </row>
    <row r="14" spans="1:13" ht="17.25" customHeight="1">
      <c r="A14" s="14" t="s">
        <v>21</v>
      </c>
      <c r="B14" s="13">
        <v>123941</v>
      </c>
      <c r="C14" s="13">
        <v>149760</v>
      </c>
      <c r="D14" s="13">
        <v>145096</v>
      </c>
      <c r="E14" s="13">
        <v>109553</v>
      </c>
      <c r="F14" s="13">
        <v>144788</v>
      </c>
      <c r="G14" s="13">
        <v>238739</v>
      </c>
      <c r="H14" s="13">
        <v>114862</v>
      </c>
      <c r="I14" s="13">
        <v>16940</v>
      </c>
      <c r="J14" s="13">
        <v>52517</v>
      </c>
      <c r="K14" s="11">
        <f t="shared" si="4"/>
        <v>1096196</v>
      </c>
      <c r="L14" s="53"/>
    </row>
    <row r="15" spans="1:13" ht="17.25" customHeight="1">
      <c r="A15" s="14" t="s">
        <v>22</v>
      </c>
      <c r="B15" s="13">
        <v>6264</v>
      </c>
      <c r="C15" s="13">
        <v>8229</v>
      </c>
      <c r="D15" s="13">
        <v>7287</v>
      </c>
      <c r="E15" s="13">
        <v>5305</v>
      </c>
      <c r="F15" s="13">
        <v>7180</v>
      </c>
      <c r="G15" s="13">
        <v>9317</v>
      </c>
      <c r="H15" s="13">
        <v>5730</v>
      </c>
      <c r="I15" s="13">
        <v>1223</v>
      </c>
      <c r="J15" s="13">
        <v>2475</v>
      </c>
      <c r="K15" s="11">
        <f t="shared" si="4"/>
        <v>53010</v>
      </c>
    </row>
    <row r="16" spans="1:13" ht="17.25" customHeight="1">
      <c r="A16" s="16" t="s">
        <v>23</v>
      </c>
      <c r="B16" s="11">
        <f>+B17+B18+B19</f>
        <v>185025</v>
      </c>
      <c r="C16" s="11">
        <f t="shared" ref="C16:J16" si="5">+C17+C18+C19</f>
        <v>223344</v>
      </c>
      <c r="D16" s="11">
        <f t="shared" si="5"/>
        <v>247603</v>
      </c>
      <c r="E16" s="11">
        <f t="shared" si="5"/>
        <v>164665</v>
      </c>
      <c r="F16" s="11">
        <f t="shared" si="5"/>
        <v>260976</v>
      </c>
      <c r="G16" s="11">
        <f t="shared" si="5"/>
        <v>439442</v>
      </c>
      <c r="H16" s="11">
        <f t="shared" si="5"/>
        <v>156992</v>
      </c>
      <c r="I16" s="11">
        <f t="shared" si="5"/>
        <v>38399</v>
      </c>
      <c r="J16" s="11">
        <f t="shared" si="5"/>
        <v>85329</v>
      </c>
      <c r="K16" s="11">
        <f t="shared" si="4"/>
        <v>1801775</v>
      </c>
    </row>
    <row r="17" spans="1:12" ht="17.25" customHeight="1">
      <c r="A17" s="12" t="s">
        <v>24</v>
      </c>
      <c r="B17" s="13">
        <v>107826</v>
      </c>
      <c r="C17" s="13">
        <v>143005</v>
      </c>
      <c r="D17" s="13">
        <v>161062</v>
      </c>
      <c r="E17" s="13">
        <v>102799</v>
      </c>
      <c r="F17" s="13">
        <v>161497</v>
      </c>
      <c r="G17" s="13">
        <v>254926</v>
      </c>
      <c r="H17" s="13">
        <v>97141</v>
      </c>
      <c r="I17" s="13">
        <v>25746</v>
      </c>
      <c r="J17" s="13">
        <v>54798</v>
      </c>
      <c r="K17" s="11">
        <f t="shared" si="4"/>
        <v>1108800</v>
      </c>
      <c r="L17" s="53"/>
    </row>
    <row r="18" spans="1:12" ht="17.25" customHeight="1">
      <c r="A18" s="12" t="s">
        <v>25</v>
      </c>
      <c r="B18" s="13">
        <v>73422</v>
      </c>
      <c r="C18" s="13">
        <v>75900</v>
      </c>
      <c r="D18" s="13">
        <v>82102</v>
      </c>
      <c r="E18" s="13">
        <v>58976</v>
      </c>
      <c r="F18" s="13">
        <v>94660</v>
      </c>
      <c r="G18" s="13">
        <v>177643</v>
      </c>
      <c r="H18" s="13">
        <v>56977</v>
      </c>
      <c r="I18" s="13">
        <v>11891</v>
      </c>
      <c r="J18" s="13">
        <v>29075</v>
      </c>
      <c r="K18" s="11">
        <f t="shared" si="4"/>
        <v>660646</v>
      </c>
      <c r="L18" s="53"/>
    </row>
    <row r="19" spans="1:12" ht="17.25" customHeight="1">
      <c r="A19" s="12" t="s">
        <v>26</v>
      </c>
      <c r="B19" s="13">
        <v>3777</v>
      </c>
      <c r="C19" s="13">
        <v>4439</v>
      </c>
      <c r="D19" s="13">
        <v>4439</v>
      </c>
      <c r="E19" s="13">
        <v>2890</v>
      </c>
      <c r="F19" s="13">
        <v>4819</v>
      </c>
      <c r="G19" s="13">
        <v>6873</v>
      </c>
      <c r="H19" s="13">
        <v>2874</v>
      </c>
      <c r="I19" s="13">
        <v>762</v>
      </c>
      <c r="J19" s="13">
        <v>1456</v>
      </c>
      <c r="K19" s="11">
        <f t="shared" si="4"/>
        <v>32329</v>
      </c>
    </row>
    <row r="20" spans="1:12" ht="17.25" customHeight="1">
      <c r="A20" s="16" t="s">
        <v>27</v>
      </c>
      <c r="B20" s="13">
        <v>37545</v>
      </c>
      <c r="C20" s="13">
        <v>58556</v>
      </c>
      <c r="D20" s="13">
        <v>68407</v>
      </c>
      <c r="E20" s="13">
        <v>42932</v>
      </c>
      <c r="F20" s="13">
        <v>52382</v>
      </c>
      <c r="G20" s="13">
        <v>55584</v>
      </c>
      <c r="H20" s="13">
        <v>29758</v>
      </c>
      <c r="I20" s="13">
        <v>12848</v>
      </c>
      <c r="J20" s="13">
        <v>29484</v>
      </c>
      <c r="K20" s="11">
        <f t="shared" si="4"/>
        <v>387496</v>
      </c>
    </row>
    <row r="21" spans="1:12" ht="17.25" customHeight="1">
      <c r="A21" s="12" t="s">
        <v>28</v>
      </c>
      <c r="B21" s="13">
        <v>24029</v>
      </c>
      <c r="C21" s="13">
        <v>37476</v>
      </c>
      <c r="D21" s="13">
        <v>43780</v>
      </c>
      <c r="E21" s="13">
        <v>27476</v>
      </c>
      <c r="F21" s="13">
        <v>33524</v>
      </c>
      <c r="G21" s="13">
        <v>35574</v>
      </c>
      <c r="H21" s="13">
        <v>19045</v>
      </c>
      <c r="I21" s="13">
        <v>8223</v>
      </c>
      <c r="J21" s="13">
        <v>18870</v>
      </c>
      <c r="K21" s="11">
        <f t="shared" si="4"/>
        <v>247997</v>
      </c>
      <c r="L21" s="53"/>
    </row>
    <row r="22" spans="1:12" ht="17.25" customHeight="1">
      <c r="A22" s="12" t="s">
        <v>29</v>
      </c>
      <c r="B22" s="13">
        <v>13516</v>
      </c>
      <c r="C22" s="13">
        <v>21080</v>
      </c>
      <c r="D22" s="13">
        <v>24627</v>
      </c>
      <c r="E22" s="13">
        <v>15456</v>
      </c>
      <c r="F22" s="13">
        <v>18858</v>
      </c>
      <c r="G22" s="13">
        <v>20010</v>
      </c>
      <c r="H22" s="13">
        <v>10713</v>
      </c>
      <c r="I22" s="13">
        <v>4625</v>
      </c>
      <c r="J22" s="13">
        <v>10614</v>
      </c>
      <c r="K22" s="11">
        <f t="shared" si="4"/>
        <v>139499</v>
      </c>
      <c r="L22" s="53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5772</v>
      </c>
      <c r="I23" s="11">
        <v>0</v>
      </c>
      <c r="J23" s="11">
        <v>0</v>
      </c>
      <c r="K23" s="11">
        <f t="shared" si="4"/>
        <v>5772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6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12434.23</v>
      </c>
      <c r="I31" s="20">
        <v>0</v>
      </c>
      <c r="J31" s="20">
        <v>0</v>
      </c>
      <c r="K31" s="24">
        <f>SUM(B31:J31)</f>
        <v>12434.23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1244822.8400000001</v>
      </c>
      <c r="C43" s="23">
        <f t="shared" ref="C43:H43" si="8">+C44+C52</f>
        <v>1840346.25</v>
      </c>
      <c r="D43" s="23">
        <f t="shared" si="8"/>
        <v>2164672.0099999998</v>
      </c>
      <c r="E43" s="23">
        <f t="shared" si="8"/>
        <v>1268576.1000000001</v>
      </c>
      <c r="F43" s="23">
        <f t="shared" si="8"/>
        <v>1702435.46</v>
      </c>
      <c r="G43" s="23">
        <f t="shared" si="8"/>
        <v>2242930.4300000002</v>
      </c>
      <c r="H43" s="23">
        <f t="shared" si="8"/>
        <v>1207243.47</v>
      </c>
      <c r="I43" s="23">
        <f>+I44+I52</f>
        <v>454713.34</v>
      </c>
      <c r="J43" s="23">
        <f>+J44+J52</f>
        <v>662806.12</v>
      </c>
      <c r="K43" s="23">
        <f>SUM(B43:J43)</f>
        <v>12788546.02</v>
      </c>
    </row>
    <row r="44" spans="1:11" ht="17.25" customHeight="1">
      <c r="A44" s="16" t="s">
        <v>49</v>
      </c>
      <c r="B44" s="24">
        <f>SUM(B45:B51)</f>
        <v>1229803.6200000001</v>
      </c>
      <c r="C44" s="24">
        <f t="shared" ref="C44:H44" si="9">SUM(C45:C51)</f>
        <v>1820319.74</v>
      </c>
      <c r="D44" s="24">
        <f t="shared" si="9"/>
        <v>2144372.67</v>
      </c>
      <c r="E44" s="24">
        <f t="shared" si="9"/>
        <v>1249674.48</v>
      </c>
      <c r="F44" s="24">
        <f t="shared" si="9"/>
        <v>1683824.88</v>
      </c>
      <c r="G44" s="24">
        <f t="shared" si="9"/>
        <v>2217916.14</v>
      </c>
      <c r="H44" s="24">
        <f t="shared" si="9"/>
        <v>1191748.04</v>
      </c>
      <c r="I44" s="24">
        <f>SUM(I45:I51)</f>
        <v>454713.34</v>
      </c>
      <c r="J44" s="24">
        <f>SUM(J45:J51)</f>
        <v>651207.23</v>
      </c>
      <c r="K44" s="24">
        <f t="shared" ref="K44:K52" si="10">SUM(B44:J44)</f>
        <v>12643580.140000001</v>
      </c>
    </row>
    <row r="45" spans="1:11" ht="17.25" customHeight="1">
      <c r="A45" s="36" t="s">
        <v>50</v>
      </c>
      <c r="B45" s="24">
        <f t="shared" ref="B45:H45" si="11">ROUND(B26*B7,2)</f>
        <v>1229803.6200000001</v>
      </c>
      <c r="C45" s="24">
        <f t="shared" si="11"/>
        <v>1816282.72</v>
      </c>
      <c r="D45" s="24">
        <f t="shared" si="11"/>
        <v>2144372.67</v>
      </c>
      <c r="E45" s="24">
        <f t="shared" si="11"/>
        <v>1249674.48</v>
      </c>
      <c r="F45" s="24">
        <f t="shared" si="11"/>
        <v>1683824.88</v>
      </c>
      <c r="G45" s="24">
        <f t="shared" si="11"/>
        <v>2217916.14</v>
      </c>
      <c r="H45" s="24">
        <f t="shared" si="11"/>
        <v>1179313.81</v>
      </c>
      <c r="I45" s="24">
        <f>ROUND(I26*I7,2)</f>
        <v>454713.34</v>
      </c>
      <c r="J45" s="24">
        <f>ROUND(J26*J7,2)</f>
        <v>651207.23</v>
      </c>
      <c r="K45" s="24">
        <f t="shared" si="10"/>
        <v>12627108.890000001</v>
      </c>
    </row>
    <row r="46" spans="1:11" ht="17.25" customHeight="1">
      <c r="A46" s="36" t="s">
        <v>51</v>
      </c>
      <c r="B46" s="20">
        <v>0</v>
      </c>
      <c r="C46" s="24">
        <f>ROUND(C27*C7,2)</f>
        <v>4037.02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4037.02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12434.23</v>
      </c>
      <c r="I49" s="33">
        <f>+I31</f>
        <v>0</v>
      </c>
      <c r="J49" s="33">
        <f>+J31</f>
        <v>0</v>
      </c>
      <c r="K49" s="24">
        <f t="shared" si="10"/>
        <v>12434.23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-223897.76</v>
      </c>
      <c r="C56" s="37">
        <f t="shared" si="12"/>
        <v>-220992.86</v>
      </c>
      <c r="D56" s="37">
        <f t="shared" si="12"/>
        <v>-225757.47999999998</v>
      </c>
      <c r="E56" s="37">
        <f t="shared" si="12"/>
        <v>-246619.84</v>
      </c>
      <c r="F56" s="37">
        <f t="shared" si="12"/>
        <v>-247857.8</v>
      </c>
      <c r="G56" s="37">
        <f t="shared" si="12"/>
        <v>-272851.32</v>
      </c>
      <c r="H56" s="37">
        <f t="shared" si="12"/>
        <v>-178343.37</v>
      </c>
      <c r="I56" s="37">
        <f t="shared" si="12"/>
        <v>132298.71999999997</v>
      </c>
      <c r="J56" s="37">
        <f t="shared" si="12"/>
        <v>-78462.080000000002</v>
      </c>
      <c r="K56" s="37">
        <f>SUM(B56:J56)</f>
        <v>-1562483.7900000003</v>
      </c>
    </row>
    <row r="57" spans="1:11" ht="18.75" customHeight="1">
      <c r="A57" s="16" t="s">
        <v>84</v>
      </c>
      <c r="B57" s="37">
        <f t="shared" ref="B57:J57" si="13">B58+B59+B60+B61+B62+B63</f>
        <v>-210369.48</v>
      </c>
      <c r="C57" s="37">
        <f t="shared" si="13"/>
        <v>-201151.24</v>
      </c>
      <c r="D57" s="37">
        <f t="shared" si="13"/>
        <v>-206100.86</v>
      </c>
      <c r="E57" s="37">
        <f t="shared" si="13"/>
        <v>-221588.28</v>
      </c>
      <c r="F57" s="37">
        <f t="shared" si="13"/>
        <v>-233383.53999999998</v>
      </c>
      <c r="G57" s="37">
        <f t="shared" si="13"/>
        <v>-245564.72</v>
      </c>
      <c r="H57" s="37">
        <f t="shared" si="13"/>
        <v>-164994</v>
      </c>
      <c r="I57" s="37">
        <f t="shared" si="13"/>
        <v>-31599</v>
      </c>
      <c r="J57" s="37">
        <f t="shared" si="13"/>
        <v>-55923</v>
      </c>
      <c r="K57" s="37">
        <f t="shared" ref="K57:K89" si="14">SUM(B57:J57)</f>
        <v>-1570674.1199999999</v>
      </c>
    </row>
    <row r="58" spans="1:11" ht="18.75" customHeight="1">
      <c r="A58" s="12" t="s">
        <v>85</v>
      </c>
      <c r="B58" s="37">
        <f>-ROUND(B9*$D$3,2)</f>
        <v>-148731</v>
      </c>
      <c r="C58" s="37">
        <f t="shared" ref="C58:J58" si="15">-ROUND(C9*$D$3,2)</f>
        <v>-198072</v>
      </c>
      <c r="D58" s="37">
        <f t="shared" si="15"/>
        <v>-182091</v>
      </c>
      <c r="E58" s="37">
        <f t="shared" si="15"/>
        <v>-129624</v>
      </c>
      <c r="F58" s="37">
        <f t="shared" si="15"/>
        <v>-152277</v>
      </c>
      <c r="G58" s="37">
        <f t="shared" si="15"/>
        <v>-173901</v>
      </c>
      <c r="H58" s="37">
        <f t="shared" si="15"/>
        <v>-164994</v>
      </c>
      <c r="I58" s="37">
        <f t="shared" si="15"/>
        <v>-31599</v>
      </c>
      <c r="J58" s="37">
        <f t="shared" si="15"/>
        <v>-55923</v>
      </c>
      <c r="K58" s="37">
        <f t="shared" si="14"/>
        <v>-1237212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f t="shared" si="14"/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f t="shared" si="14"/>
        <v>0</v>
      </c>
    </row>
    <row r="62" spans="1:11" ht="18.75" customHeight="1">
      <c r="A62" s="12" t="s">
        <v>62</v>
      </c>
      <c r="B62" s="47">
        <v>-61638.48</v>
      </c>
      <c r="C62" s="47">
        <v>-3079.24</v>
      </c>
      <c r="D62" s="47">
        <v>-24009.86</v>
      </c>
      <c r="E62" s="47">
        <v>-91964.28</v>
      </c>
      <c r="F62" s="47">
        <v>-81106.539999999994</v>
      </c>
      <c r="G62" s="47">
        <v>-71663.72</v>
      </c>
      <c r="H62" s="20">
        <v>0</v>
      </c>
      <c r="I62" s="20">
        <v>0</v>
      </c>
      <c r="J62" s="20">
        <v>0</v>
      </c>
      <c r="K62" s="37">
        <f t="shared" si="14"/>
        <v>-333462.12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-25031.559999999998</v>
      </c>
      <c r="F64" s="37">
        <f t="shared" si="16"/>
        <v>-18271.560000000001</v>
      </c>
      <c r="G64" s="37">
        <f t="shared" si="16"/>
        <v>-27286.600000000002</v>
      </c>
      <c r="H64" s="37">
        <f t="shared" si="16"/>
        <v>-13349.37</v>
      </c>
      <c r="I64" s="37">
        <f t="shared" si="16"/>
        <v>-42212.14</v>
      </c>
      <c r="J64" s="37">
        <f t="shared" si="16"/>
        <v>-22539.08</v>
      </c>
      <c r="K64" s="37">
        <f t="shared" si="14"/>
        <v>-201716.83000000002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7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7">
        <v>-30000</v>
      </c>
      <c r="J68" s="20">
        <v>0</v>
      </c>
      <c r="K68" s="48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48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48">
        <v>-1000</v>
      </c>
      <c r="K79" s="48">
        <f t="shared" si="14"/>
        <v>-1000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8">
        <f t="shared" si="14"/>
        <v>0</v>
      </c>
      <c r="L86" s="60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59">
        <v>0</v>
      </c>
      <c r="L87" s="59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48">
        <v>-10529.18</v>
      </c>
      <c r="F88" s="20">
        <v>0</v>
      </c>
      <c r="G88" s="20">
        <v>0</v>
      </c>
      <c r="H88" s="20">
        <v>0</v>
      </c>
      <c r="I88" s="48">
        <v>-5729.39</v>
      </c>
      <c r="J88" s="48">
        <v>-11864.23</v>
      </c>
      <c r="K88" s="48">
        <f t="shared" si="14"/>
        <v>-28122.799999999999</v>
      </c>
      <c r="L88" s="59"/>
    </row>
    <row r="89" spans="1:12" ht="18.75" customHeight="1">
      <c r="A89" s="16" t="s">
        <v>122</v>
      </c>
      <c r="B89" s="20">
        <v>0</v>
      </c>
      <c r="C89" s="20">
        <v>0</v>
      </c>
      <c r="D89" s="20">
        <v>0</v>
      </c>
      <c r="E89" s="20">
        <v>0</v>
      </c>
      <c r="F89" s="48">
        <v>3797.3</v>
      </c>
      <c r="G89" s="20">
        <v>0</v>
      </c>
      <c r="H89" s="20">
        <v>0</v>
      </c>
      <c r="I89" s="48">
        <v>206109.86</v>
      </c>
      <c r="J89" s="20">
        <v>0</v>
      </c>
      <c r="K89" s="48">
        <f t="shared" si="14"/>
        <v>209907.15999999997</v>
      </c>
      <c r="L89" s="59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8">
        <f t="shared" ref="K90:K95" si="17">SUM(B90:J90)</f>
        <v>0</v>
      </c>
      <c r="L90" s="60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5"/>
    </row>
    <row r="92" spans="1:12" ht="18.75" customHeight="1">
      <c r="A92" s="16" t="s">
        <v>93</v>
      </c>
      <c r="B92" s="25">
        <f t="shared" ref="B92:H92" si="18">+B93+B94</f>
        <v>1020925.0800000001</v>
      </c>
      <c r="C92" s="25">
        <f t="shared" si="18"/>
        <v>1619353.39</v>
      </c>
      <c r="D92" s="25">
        <f t="shared" si="18"/>
        <v>1938914.53</v>
      </c>
      <c r="E92" s="25">
        <f t="shared" si="18"/>
        <v>1021956.2599999999</v>
      </c>
      <c r="F92" s="25">
        <f t="shared" si="18"/>
        <v>1454577.66</v>
      </c>
      <c r="G92" s="25">
        <f t="shared" si="18"/>
        <v>1970079.11</v>
      </c>
      <c r="H92" s="25">
        <f t="shared" si="18"/>
        <v>1028900.1000000001</v>
      </c>
      <c r="I92" s="25">
        <f>+I93+I94</f>
        <v>587012.06000000006</v>
      </c>
      <c r="J92" s="25">
        <f>+J93+J94</f>
        <v>584344.04</v>
      </c>
      <c r="K92" s="48">
        <f t="shared" si="17"/>
        <v>11226062.23</v>
      </c>
      <c r="L92" s="55"/>
    </row>
    <row r="93" spans="1:12" ht="18.75" customHeight="1">
      <c r="A93" s="16" t="s">
        <v>92</v>
      </c>
      <c r="B93" s="25">
        <f t="shared" ref="B93:J93" si="19">+B44+B57+B64+B89</f>
        <v>1005905.8600000001</v>
      </c>
      <c r="C93" s="25">
        <f t="shared" si="19"/>
        <v>1599326.88</v>
      </c>
      <c r="D93" s="25">
        <f t="shared" si="19"/>
        <v>1918615.19</v>
      </c>
      <c r="E93" s="25">
        <f t="shared" si="19"/>
        <v>1003054.6399999999</v>
      </c>
      <c r="F93" s="25">
        <f t="shared" si="19"/>
        <v>1435967.0799999998</v>
      </c>
      <c r="G93" s="25">
        <f t="shared" si="19"/>
        <v>1945064.82</v>
      </c>
      <c r="H93" s="25">
        <f t="shared" si="19"/>
        <v>1013404.67</v>
      </c>
      <c r="I93" s="25">
        <f t="shared" si="19"/>
        <v>587012.06000000006</v>
      </c>
      <c r="J93" s="25">
        <f t="shared" si="19"/>
        <v>572745.15</v>
      </c>
      <c r="K93" s="48">
        <f t="shared" si="17"/>
        <v>11081096.35</v>
      </c>
      <c r="L93" s="55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48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6"/>
      <c r="K98" s="56"/>
    </row>
    <row r="99" spans="1:11" ht="18.75" customHeight="1">
      <c r="A99" s="8"/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1">
        <f>SUM(K101:K118)</f>
        <v>11226062.23</v>
      </c>
    </row>
    <row r="101" spans="1:11" ht="18.75" customHeight="1">
      <c r="A101" s="27" t="s">
        <v>80</v>
      </c>
      <c r="B101" s="28">
        <v>124390.72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1">
        <f>SUM(B101:J101)</f>
        <v>124390.72</v>
      </c>
    </row>
    <row r="102" spans="1:11" ht="18.75" customHeight="1">
      <c r="A102" s="27" t="s">
        <v>81</v>
      </c>
      <c r="B102" s="28">
        <v>896534.36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1">
        <f t="shared" ref="K102:K118" si="21">SUM(B102:J102)</f>
        <v>896534.36</v>
      </c>
    </row>
    <row r="103" spans="1:11" ht="18.75" customHeight="1">
      <c r="A103" s="27" t="s">
        <v>82</v>
      </c>
      <c r="B103" s="40">
        <v>0</v>
      </c>
      <c r="C103" s="28">
        <f>+C92</f>
        <v>1619353.39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1">
        <f t="shared" si="21"/>
        <v>1619353.39</v>
      </c>
    </row>
    <row r="104" spans="1:11" ht="18.75" customHeight="1">
      <c r="A104" s="27" t="s">
        <v>83</v>
      </c>
      <c r="B104" s="40">
        <v>0</v>
      </c>
      <c r="C104" s="40">
        <v>0</v>
      </c>
      <c r="D104" s="28">
        <f>+D92</f>
        <v>1938914.53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1">
        <f t="shared" si="21"/>
        <v>1938914.53</v>
      </c>
    </row>
    <row r="105" spans="1:11" ht="18.75" customHeight="1">
      <c r="A105" s="27" t="s">
        <v>103</v>
      </c>
      <c r="B105" s="40">
        <v>0</v>
      </c>
      <c r="C105" s="40">
        <v>0</v>
      </c>
      <c r="D105" s="40">
        <v>0</v>
      </c>
      <c r="E105" s="28">
        <f>+E92</f>
        <v>1021956.2599999999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1">
        <f t="shared" si="21"/>
        <v>1021956.2599999999</v>
      </c>
    </row>
    <row r="106" spans="1:11" ht="18.75" customHeight="1">
      <c r="A106" s="27" t="s">
        <v>104</v>
      </c>
      <c r="B106" s="40">
        <v>0</v>
      </c>
      <c r="C106" s="40">
        <v>0</v>
      </c>
      <c r="D106" s="40">
        <v>0</v>
      </c>
      <c r="E106" s="40">
        <v>0</v>
      </c>
      <c r="F106" s="28">
        <v>183971.20000000001</v>
      </c>
      <c r="G106" s="40">
        <v>0</v>
      </c>
      <c r="H106" s="40">
        <v>0</v>
      </c>
      <c r="I106" s="40">
        <v>0</v>
      </c>
      <c r="J106" s="40">
        <v>0</v>
      </c>
      <c r="K106" s="41">
        <f t="shared" si="21"/>
        <v>183971.20000000001</v>
      </c>
    </row>
    <row r="107" spans="1:11" ht="18.75" customHeight="1">
      <c r="A107" s="27" t="s">
        <v>105</v>
      </c>
      <c r="B107" s="40">
        <v>0</v>
      </c>
      <c r="C107" s="40">
        <v>0</v>
      </c>
      <c r="D107" s="40">
        <v>0</v>
      </c>
      <c r="E107" s="40">
        <v>0</v>
      </c>
      <c r="F107" s="28">
        <v>251156.14</v>
      </c>
      <c r="G107" s="40">
        <v>0</v>
      </c>
      <c r="H107" s="40">
        <v>0</v>
      </c>
      <c r="I107" s="40">
        <v>0</v>
      </c>
      <c r="J107" s="40">
        <v>0</v>
      </c>
      <c r="K107" s="41">
        <f t="shared" si="21"/>
        <v>251156.14</v>
      </c>
    </row>
    <row r="108" spans="1:11" ht="18.75" customHeight="1">
      <c r="A108" s="27" t="s">
        <v>106</v>
      </c>
      <c r="B108" s="40">
        <v>0</v>
      </c>
      <c r="C108" s="40">
        <v>0</v>
      </c>
      <c r="D108" s="40">
        <v>0</v>
      </c>
      <c r="E108" s="40">
        <v>0</v>
      </c>
      <c r="F108" s="28">
        <v>375681.47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1"/>
        <v>375681.47</v>
      </c>
    </row>
    <row r="109" spans="1:11" ht="18.75" customHeight="1">
      <c r="A109" s="27" t="s">
        <v>107</v>
      </c>
      <c r="B109" s="40">
        <v>0</v>
      </c>
      <c r="C109" s="40">
        <v>0</v>
      </c>
      <c r="D109" s="40">
        <v>0</v>
      </c>
      <c r="E109" s="40">
        <v>0</v>
      </c>
      <c r="F109" s="28">
        <v>643768.85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1"/>
        <v>643768.85</v>
      </c>
    </row>
    <row r="110" spans="1:11" ht="18.75" customHeight="1">
      <c r="A110" s="27" t="s">
        <v>108</v>
      </c>
      <c r="B110" s="40">
        <v>0</v>
      </c>
      <c r="C110" s="40">
        <v>0</v>
      </c>
      <c r="D110" s="40">
        <v>0</v>
      </c>
      <c r="E110" s="40">
        <v>0</v>
      </c>
      <c r="F110" s="40">
        <v>0</v>
      </c>
      <c r="G110" s="28">
        <v>576737.09</v>
      </c>
      <c r="H110" s="40">
        <v>0</v>
      </c>
      <c r="I110" s="40">
        <v>0</v>
      </c>
      <c r="J110" s="40">
        <v>0</v>
      </c>
      <c r="K110" s="41">
        <f t="shared" si="21"/>
        <v>576737.09</v>
      </c>
    </row>
    <row r="111" spans="1:11" ht="18.75" customHeight="1">
      <c r="A111" s="27" t="s">
        <v>109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28">
        <v>46698.86</v>
      </c>
      <c r="H111" s="40">
        <v>0</v>
      </c>
      <c r="I111" s="40">
        <v>0</v>
      </c>
      <c r="J111" s="40">
        <v>0</v>
      </c>
      <c r="K111" s="41">
        <f t="shared" si="21"/>
        <v>46698.86</v>
      </c>
    </row>
    <row r="112" spans="1:11" ht="18.75" customHeight="1">
      <c r="A112" s="27" t="s">
        <v>110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28">
        <v>321569.03999999998</v>
      </c>
      <c r="H112" s="40">
        <v>0</v>
      </c>
      <c r="I112" s="40">
        <v>0</v>
      </c>
      <c r="J112" s="40">
        <v>0</v>
      </c>
      <c r="K112" s="41">
        <f t="shared" si="21"/>
        <v>321569.03999999998</v>
      </c>
    </row>
    <row r="113" spans="1:11" ht="18.75" customHeight="1">
      <c r="A113" s="27" t="s">
        <v>111</v>
      </c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28">
        <v>257736.73</v>
      </c>
      <c r="H113" s="40">
        <v>0</v>
      </c>
      <c r="I113" s="40">
        <v>0</v>
      </c>
      <c r="J113" s="40">
        <v>0</v>
      </c>
      <c r="K113" s="41">
        <f t="shared" si="21"/>
        <v>257736.73</v>
      </c>
    </row>
    <row r="114" spans="1:11" ht="18.75" customHeight="1">
      <c r="A114" s="27" t="s">
        <v>112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8">
        <v>767337.39</v>
      </c>
      <c r="H114" s="40">
        <v>0</v>
      </c>
      <c r="I114" s="40">
        <v>0</v>
      </c>
      <c r="J114" s="40">
        <v>0</v>
      </c>
      <c r="K114" s="41">
        <f t="shared" si="21"/>
        <v>767337.39</v>
      </c>
    </row>
    <row r="115" spans="1:11" ht="18.75" customHeight="1">
      <c r="A115" s="27" t="s">
        <v>113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28">
        <v>381374.84</v>
      </c>
      <c r="I115" s="40">
        <v>0</v>
      </c>
      <c r="J115" s="40">
        <v>0</v>
      </c>
      <c r="K115" s="41">
        <f t="shared" si="21"/>
        <v>381374.84</v>
      </c>
    </row>
    <row r="116" spans="1:11" ht="18.75" customHeight="1">
      <c r="A116" s="27" t="s">
        <v>114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28">
        <v>647525.26</v>
      </c>
      <c r="I116" s="40">
        <v>0</v>
      </c>
      <c r="J116" s="40">
        <v>0</v>
      </c>
      <c r="K116" s="41">
        <f t="shared" si="21"/>
        <v>647525.26</v>
      </c>
    </row>
    <row r="117" spans="1:11" ht="18.75" customHeight="1">
      <c r="A117" s="27" t="s">
        <v>115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28">
        <f>380902.2+I89</f>
        <v>587012.06000000006</v>
      </c>
      <c r="J117" s="40">
        <v>0</v>
      </c>
      <c r="K117" s="41">
        <f t="shared" si="21"/>
        <v>587012.06000000006</v>
      </c>
    </row>
    <row r="118" spans="1:11" ht="18.75" customHeight="1">
      <c r="A118" s="29" t="s">
        <v>116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3">
        <f>584344.04+J97</f>
        <v>584344.04</v>
      </c>
      <c r="K118" s="44">
        <f t="shared" si="21"/>
        <v>584344.04</v>
      </c>
    </row>
    <row r="119" spans="1:11" ht="18.75" customHeight="1">
      <c r="A119" s="70" t="s">
        <v>123</v>
      </c>
      <c r="B119" s="51">
        <v>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f>J92-J118</f>
        <v>0</v>
      </c>
      <c r="K119" s="52"/>
    </row>
    <row r="120" spans="1:11" ht="18.75" customHeight="1">
      <c r="A120" s="57" t="s">
        <v>124</v>
      </c>
    </row>
    <row r="121" spans="1:11" ht="18.75" customHeight="1">
      <c r="A121" s="57" t="s">
        <v>125</v>
      </c>
    </row>
    <row r="122" spans="1:11" ht="18.75" customHeight="1">
      <c r="A122" s="71"/>
    </row>
    <row r="123" spans="1:11" ht="15.75">
      <c r="A123" s="7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2014-01-29T18:21:20Z</dcterms:modified>
</cp:coreProperties>
</file>