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7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C64"/>
  <c r="D64"/>
  <c r="E64"/>
  <c r="F64"/>
  <c r="G64"/>
  <c r="H64"/>
  <c r="I64"/>
  <c r="J64"/>
  <c r="K65"/>
  <c r="K66"/>
  <c r="K67"/>
  <c r="K70"/>
  <c r="K72"/>
  <c r="K73"/>
  <c r="K74"/>
  <c r="K75"/>
  <c r="K76"/>
  <c r="K78"/>
  <c r="K79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H56"/>
  <c r="F56"/>
  <c r="D56"/>
  <c r="I56"/>
  <c r="G56"/>
  <c r="E56"/>
  <c r="C56"/>
  <c r="B56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C44" l="1"/>
  <c r="K57"/>
  <c r="B44"/>
  <c r="K45"/>
  <c r="J93"/>
  <c r="J92" s="1"/>
  <c r="J119" s="1"/>
  <c r="K56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<sst xmlns="http://schemas.openxmlformats.org/spreadsheetml/2006/main" count="123" uniqueCount="123">
  <si>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</si>
  <si>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</si>
  <si>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</si>
  <si>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</si>
  <si>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</si>
  <si>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</si>
  <si>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</si>
  <si>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</si>
  <si>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</si>
  <si>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</si>
  <si>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</si>
  <si>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</si>
  <si>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</si>
  <si>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</si>
  <si>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</si>
  <si>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</si>
  <si>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</si>
  <si>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</si>
  <si>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</si>
  <si>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</si>
  <si>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</si>
  <si>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</si>
  <si>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</si>
  <si>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</si>
  <si>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</si>
  <si>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</si>
  <si>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</si>
  <si>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</si>
  <si>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</si>
  <si>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</si>
  <si>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</si>
  <si>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</si>
  <si>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</si>
  <si>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</si>
  <si>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</si>
  <si>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</si>
  <si>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</si>
  <si>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</si>
  <si>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</si>
  <si>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</si>
  <si>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</si>
  <si>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</si>
  <si>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</si>
  <si>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</si>
  <si>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</si>
  <si>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</si>
  <si>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</si>
  <si>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</si>
  <si>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</si>
  <si>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</si>
  <si>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</si>
  <si>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</si>
  <si>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</si>
  <si>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</si>
  <si>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</si>
  <si>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</si>
  <si>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</si>
  <si>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</si>
  <si>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</si>
  <si>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</si>
  <si>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</si>
  <si>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</si>
  <si>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</si>
  <si>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</si>
  <si>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</si>
  <si>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</si>
  <si>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</si>
  <si>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</si>
  <si>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</si>
  <si>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</si>
  <si>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</si>
  <si>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</si>
  <si>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</si>
  <si>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</si>
  <si>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</si>
  <si>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</si>
  <si>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</si>
  <si>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</si>
  <si>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</si>
  <si>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</si>
  <si>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</si>
  <si>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</si>
  <si>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</si>
  <si>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</si>
  <si>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</si>
  <si>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</si>
  <si>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</si>
  <si>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</si>
  <si>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</si>
  <si>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</si>
  <si>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</si>
  <si>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</si>
  <si>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</si>
  <si>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</si>
  <si>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</si>
  <si>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</si>
  <si>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</si>
  <si>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</si>
  <si>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</si>
  <si>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</si>
  <si>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</si>
  <si>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</si>
  <si>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</si>
  <si>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</si>
  <si>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</si>
  <si>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</si>
  <si>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</si>
  <si>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</si>
  <si>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</si>
  <si>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</si>
  <si>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</si>
  <si>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</si>
  <si>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</si>
  <si>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</si>
  <si>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</si>
  <si>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</si>
  <si>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</si>
  <si>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</si>
  <si>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</si>
  <si>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</si>
  <si>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</si>
  <si>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</si>
  <si>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OPERAÇÃO 18/01/14 - VENCIMENTO 24/01/14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</si>
</sst>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308783</v>
      </c>
      <c r="C7" s="9">
        <f t="shared" si="0"/>
        <v>398530</v>
      </c>
      <c r="D7" s="9">
        <f t="shared" si="0"/>
        <v>448426</v>
      </c>
      <c r="E7" s="9">
        <f t="shared" si="0"/>
        <v>259674</v>
      </c>
      <c r="F7" s="9">
        <f t="shared" si="0"/>
        <v>420647</v>
      </c>
      <c r="G7" s="9">
        <f t="shared" si="0"/>
        <v>623640</v>
      </c>
      <c r="H7" s="9">
        <f t="shared" si="0"/>
        <v>247990</v>
      </c>
      <c r="I7" s="9">
        <f t="shared" si="0"/>
        <v>54565</v>
      </c>
      <c r="J7" s="9">
        <f t="shared" si="0"/>
        <v>155104</v>
      </c>
      <c r="K7" s="9">
        <f t="shared" si="0"/>
        <v>2917359</v>
      </c>
      <c r="L7" s="55"/>
    </row>
    <row r="8" spans="1:13" ht="17.25" customHeight="1">
      <c r="A8" s="10" t="s">
        <v>31</v>
      </c>
      <c r="B8" s="11">
        <f>B9+B12</f>
        <v>181874</v>
      </c>
      <c r="C8" s="11">
        <f t="shared" ref="C8:J8" si="1">C9+C12</f>
        <v>241409</v>
      </c>
      <c r="D8" s="11">
        <f t="shared" si="1"/>
        <v>257487</v>
      </c>
      <c r="E8" s="11">
        <f t="shared" si="1"/>
        <v>155189</v>
      </c>
      <c r="F8" s="11">
        <f t="shared" si="1"/>
        <v>230112</v>
      </c>
      <c r="G8" s="11">
        <f t="shared" si="1"/>
        <v>330953</v>
      </c>
      <c r="H8" s="11">
        <f t="shared" si="1"/>
        <v>153237</v>
      </c>
      <c r="I8" s="11">
        <f t="shared" si="1"/>
        <v>29276</v>
      </c>
      <c r="J8" s="11">
        <f t="shared" si="1"/>
        <v>87439</v>
      </c>
      <c r="K8" s="11">
        <f>SUM(B8:J8)</f>
        <v>1666976</v>
      </c>
    </row>
    <row r="9" spans="1:13" ht="17.25" customHeight="1">
      <c r="A9" s="15" t="s">
        <v>17</v>
      </c>
      <c r="B9" s="13">
        <f>+B10+B11</f>
        <v>35663</v>
      </c>
      <c r="C9" s="13">
        <f t="shared" ref="C9:J9" si="2">+C10+C11</f>
        <v>50464</v>
      </c>
      <c r="D9" s="13">
        <f t="shared" si="2"/>
        <v>49549</v>
      </c>
      <c r="E9" s="13">
        <f t="shared" si="2"/>
        <v>30558</v>
      </c>
      <c r="F9" s="13">
        <f t="shared" si="2"/>
        <v>37478</v>
      </c>
      <c r="G9" s="13">
        <f t="shared" si="2"/>
        <v>39921</v>
      </c>
      <c r="H9" s="13">
        <f t="shared" si="2"/>
        <v>32522</v>
      </c>
      <c r="I9" s="13">
        <f t="shared" si="2"/>
        <v>7035</v>
      </c>
      <c r="J9" s="13">
        <f t="shared" si="2"/>
        <v>14750</v>
      </c>
      <c r="K9" s="11">
        <f>SUM(B9:J9)</f>
        <v>297940</v>
      </c>
    </row>
    <row r="10" spans="1:13" ht="17.25" customHeight="1">
      <c r="A10" s="31" t="s">
        <v>18</v>
      </c>
      <c r="B10" s="13">
        <v>35663</v>
      </c>
      <c r="C10" s="13">
        <v>50464</v>
      </c>
      <c r="D10" s="13">
        <v>49549</v>
      </c>
      <c r="E10" s="13">
        <v>30558</v>
      </c>
      <c r="F10" s="13">
        <v>37478</v>
      </c>
      <c r="G10" s="13">
        <v>39921</v>
      </c>
      <c r="H10" s="13">
        <v>32522</v>
      </c>
      <c r="I10" s="13">
        <v>7035</v>
      </c>
      <c r="J10" s="13">
        <v>14750</v>
      </c>
      <c r="K10" s="11">
        <f>SUM(B10:J10)</f>
        <v>297940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146211</v>
      </c>
      <c r="C12" s="17">
        <f t="shared" si="3"/>
        <v>190945</v>
      </c>
      <c r="D12" s="17">
        <f t="shared" si="3"/>
        <v>207938</v>
      </c>
      <c r="E12" s="17">
        <f t="shared" si="3"/>
        <v>124631</v>
      </c>
      <c r="F12" s="17">
        <f t="shared" si="3"/>
        <v>192634</v>
      </c>
      <c r="G12" s="17">
        <f t="shared" si="3"/>
        <v>291032</v>
      </c>
      <c r="H12" s="17">
        <f t="shared" si="3"/>
        <v>120715</v>
      </c>
      <c r="I12" s="17">
        <f t="shared" si="3"/>
        <v>22241</v>
      </c>
      <c r="J12" s="17">
        <f t="shared" si="3"/>
        <v>72689</v>
      </c>
      <c r="K12" s="11">
        <f t="shared" ref="K12:K23" si="4">SUM(B12:J12)</f>
        <v>1369036</v>
      </c>
    </row>
    <row r="13" spans="1:13" ht="17.25" customHeight="1">
      <c r="A13" s="14" t="s">
        <v>20</v>
      </c>
      <c r="B13" s="13">
        <v>74353</v>
      </c>
      <c r="C13" s="13">
        <v>105105</v>
      </c>
      <c r="D13" s="13">
        <v>115876</v>
      </c>
      <c r="E13" s="13">
        <v>68525</v>
      </c>
      <c r="F13" s="13">
        <v>101392</v>
      </c>
      <c r="G13" s="13">
        <v>144562</v>
      </c>
      <c r="H13" s="13">
        <v>60520</v>
      </c>
      <c r="I13" s="13">
        <v>13408</v>
      </c>
      <c r="J13" s="13">
        <v>40458</v>
      </c>
      <c r="K13" s="11">
        <f t="shared" si="4"/>
        <v>724199</v>
      </c>
      <c r="L13" s="55"/>
      <c r="M13" s="56"/>
    </row>
    <row r="14" spans="1:13" ht="17.25" customHeight="1">
      <c r="A14" s="14" t="s">
        <v>21</v>
      </c>
      <c r="B14" s="13">
        <v>68194</v>
      </c>
      <c r="C14" s="13">
        <v>80923</v>
      </c>
      <c r="D14" s="13">
        <v>87367</v>
      </c>
      <c r="E14" s="13">
        <v>53090</v>
      </c>
      <c r="F14" s="13">
        <v>86734</v>
      </c>
      <c r="G14" s="13">
        <v>141113</v>
      </c>
      <c r="H14" s="13">
        <v>57253</v>
      </c>
      <c r="I14" s="13">
        <v>8182</v>
      </c>
      <c r="J14" s="13">
        <v>30637</v>
      </c>
      <c r="K14" s="11">
        <f t="shared" si="4"/>
        <v>613493</v>
      </c>
      <c r="L14" s="55"/>
    </row>
    <row r="15" spans="1:13" ht="17.25" customHeight="1">
      <c r="A15" s="14" t="s">
        <v>22</v>
      </c>
      <c r="B15" s="13">
        <v>3664</v>
      </c>
      <c r="C15" s="13">
        <v>4917</v>
      </c>
      <c r="D15" s="13">
        <v>4695</v>
      </c>
      <c r="E15" s="13">
        <v>3016</v>
      </c>
      <c r="F15" s="13">
        <v>4508</v>
      </c>
      <c r="G15" s="13">
        <v>5357</v>
      </c>
      <c r="H15" s="13">
        <v>2942</v>
      </c>
      <c r="I15" s="13">
        <v>651</v>
      </c>
      <c r="J15" s="13">
        <v>1594</v>
      </c>
      <c r="K15" s="11">
        <f t="shared" si="4"/>
        <v>31344</v>
      </c>
    </row>
    <row r="16" spans="1:13" ht="17.25" customHeight="1">
      <c r="A16" s="16" t="s">
        <v>23</v>
      </c>
      <c r="B16" s="11">
        <f>+B17+B18+B19</f>
        <v>102706</v>
      </c>
      <c r="C16" s="11">
        <f t="shared" ref="C16:J16" si="5">+C17+C18+C19</f>
        <v>121486</v>
      </c>
      <c r="D16" s="11">
        <f t="shared" si="5"/>
        <v>145120</v>
      </c>
      <c r="E16" s="11">
        <f t="shared" si="5"/>
        <v>80671</v>
      </c>
      <c r="F16" s="11">
        <f t="shared" si="5"/>
        <v>158461</v>
      </c>
      <c r="G16" s="11">
        <f t="shared" si="5"/>
        <v>260302</v>
      </c>
      <c r="H16" s="11">
        <f t="shared" si="5"/>
        <v>77724</v>
      </c>
      <c r="I16" s="11">
        <f t="shared" si="5"/>
        <v>18148</v>
      </c>
      <c r="J16" s="11">
        <f t="shared" si="5"/>
        <v>48157</v>
      </c>
      <c r="K16" s="11">
        <f t="shared" si="4"/>
        <v>1012775</v>
      </c>
    </row>
    <row r="17" spans="1:12" ht="17.25" customHeight="1">
      <c r="A17" s="12" t="s">
        <v>24</v>
      </c>
      <c r="B17" s="13">
        <v>58037</v>
      </c>
      <c r="C17" s="13">
        <v>74920</v>
      </c>
      <c r="D17" s="13">
        <v>90027</v>
      </c>
      <c r="E17" s="13">
        <v>48958</v>
      </c>
      <c r="F17" s="13">
        <v>91303</v>
      </c>
      <c r="G17" s="13">
        <v>138141</v>
      </c>
      <c r="H17" s="13">
        <v>44667</v>
      </c>
      <c r="I17" s="13">
        <v>11921</v>
      </c>
      <c r="J17" s="13">
        <v>29105</v>
      </c>
      <c r="K17" s="11">
        <f t="shared" si="4"/>
        <v>587079</v>
      </c>
      <c r="L17" s="55"/>
    </row>
    <row r="18" spans="1:12" ht="17.25" customHeight="1">
      <c r="A18" s="12" t="s">
        <v>25</v>
      </c>
      <c r="B18" s="13">
        <v>42483</v>
      </c>
      <c r="C18" s="13">
        <v>44153</v>
      </c>
      <c r="D18" s="13">
        <v>52423</v>
      </c>
      <c r="E18" s="13">
        <v>30254</v>
      </c>
      <c r="F18" s="13">
        <v>64055</v>
      </c>
      <c r="G18" s="13">
        <v>118052</v>
      </c>
      <c r="H18" s="13">
        <v>31635</v>
      </c>
      <c r="I18" s="13">
        <v>5841</v>
      </c>
      <c r="J18" s="13">
        <v>18185</v>
      </c>
      <c r="K18" s="11">
        <f t="shared" si="4"/>
        <v>407081</v>
      </c>
      <c r="L18" s="55"/>
    </row>
    <row r="19" spans="1:12" ht="17.25" customHeight="1">
      <c r="A19" s="12" t="s">
        <v>26</v>
      </c>
      <c r="B19" s="13">
        <v>2186</v>
      </c>
      <c r="C19" s="13">
        <v>2413</v>
      </c>
      <c r="D19" s="13">
        <v>2670</v>
      </c>
      <c r="E19" s="13">
        <v>1459</v>
      </c>
      <c r="F19" s="13">
        <v>3103</v>
      </c>
      <c r="G19" s="13">
        <v>4109</v>
      </c>
      <c r="H19" s="13">
        <v>1422</v>
      </c>
      <c r="I19" s="13">
        <v>386</v>
      </c>
      <c r="J19" s="13">
        <v>867</v>
      </c>
      <c r="K19" s="11">
        <f t="shared" si="4"/>
        <v>18615</v>
      </c>
    </row>
    <row r="20" spans="1:12" ht="17.25" customHeight="1">
      <c r="A20" s="16" t="s">
        <v>27</v>
      </c>
      <c r="B20" s="13">
        <v>24203</v>
      </c>
      <c r="C20" s="13">
        <v>35635</v>
      </c>
      <c r="D20" s="13">
        <v>45819</v>
      </c>
      <c r="E20" s="13">
        <v>23814</v>
      </c>
      <c r="F20" s="13">
        <v>32074</v>
      </c>
      <c r="G20" s="13">
        <v>32385</v>
      </c>
      <c r="H20" s="13">
        <v>15497</v>
      </c>
      <c r="I20" s="13">
        <v>7141</v>
      </c>
      <c r="J20" s="13">
        <v>19508</v>
      </c>
      <c r="K20" s="11">
        <f t="shared" si="4"/>
        <v>236076</v>
      </c>
    </row>
    <row r="21" spans="1:12" ht="17.25" customHeight="1">
      <c r="A21" s="12" t="s">
        <v>28</v>
      </c>
      <c r="B21" s="13">
        <v>15490</v>
      </c>
      <c r="C21" s="13">
        <v>22806</v>
      </c>
      <c r="D21" s="13">
        <v>29324</v>
      </c>
      <c r="E21" s="13">
        <v>15241</v>
      </c>
      <c r="F21" s="13">
        <v>20527</v>
      </c>
      <c r="G21" s="13">
        <v>20726</v>
      </c>
      <c r="H21" s="13">
        <v>9918</v>
      </c>
      <c r="I21" s="13">
        <v>4570</v>
      </c>
      <c r="J21" s="13">
        <v>12485</v>
      </c>
      <c r="K21" s="11">
        <f t="shared" si="4"/>
        <v>151087</v>
      </c>
      <c r="L21" s="55"/>
    </row>
    <row r="22" spans="1:12" ht="17.25" customHeight="1">
      <c r="A22" s="12" t="s">
        <v>29</v>
      </c>
      <c r="B22" s="13">
        <v>8713</v>
      </c>
      <c r="C22" s="13">
        <v>12829</v>
      </c>
      <c r="D22" s="13">
        <v>16495</v>
      </c>
      <c r="E22" s="13">
        <v>8573</v>
      </c>
      <c r="F22" s="13">
        <v>11547</v>
      </c>
      <c r="G22" s="13">
        <v>11659</v>
      </c>
      <c r="H22" s="13">
        <v>5579</v>
      </c>
      <c r="I22" s="13">
        <v>2571</v>
      </c>
      <c r="J22" s="13">
        <v>7023</v>
      </c>
      <c r="K22" s="11">
        <f t="shared" si="4"/>
        <v>84989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1532</v>
      </c>
      <c r="I23" s="11">
        <v>0</v>
      </c>
      <c r="J23" s="11">
        <v>0</v>
      </c>
      <c r="K23" s="11">
        <f t="shared" si="4"/>
        <v>1532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22503.39</v>
      </c>
      <c r="I31" s="20">
        <v>0</v>
      </c>
      <c r="J31" s="20">
        <v>0</v>
      </c>
      <c r="K31" s="24">
        <f>SUM(B31:J31)</f>
        <v>22503.39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716234.53</v>
      </c>
      <c r="C43" s="23">
        <f t="shared" ref="C43:H43" si="8">+C44+C52</f>
        <v>1052276.72</v>
      </c>
      <c r="D43" s="23">
        <f t="shared" si="8"/>
        <v>1339837.6900000002</v>
      </c>
      <c r="E43" s="23">
        <f t="shared" si="8"/>
        <v>662893.14</v>
      </c>
      <c r="F43" s="23">
        <f t="shared" si="8"/>
        <v>1031360.2999999999</v>
      </c>
      <c r="G43" s="23">
        <f t="shared" si="8"/>
        <v>1316635.0900000001</v>
      </c>
      <c r="H43" s="23">
        <f t="shared" si="8"/>
        <v>626925.47000000009</v>
      </c>
      <c r="I43" s="23">
        <f>+I44+I52</f>
        <v>230018.76</v>
      </c>
      <c r="J43" s="23">
        <f>+J44+J52</f>
        <v>399281.34</v>
      </c>
      <c r="K43" s="23">
        <f>SUM(B43:J43)</f>
        <v>7375463.04</v>
      </c>
    </row>
    <row r="44" spans="1:11" ht="17.25" customHeight="1">
      <c r="A44" s="16" t="s">
        <v>49</v>
      </c>
      <c r="B44" s="24">
        <f>SUM(B45:B51)</f>
        <v>701215.31</v>
      </c>
      <c r="C44" s="24">
        <f t="shared" ref="C44:H44" si="9">SUM(C45:C51)</f>
        <v>1032250.2100000001</v>
      </c>
      <c r="D44" s="24">
        <f t="shared" si="9"/>
        <v>1319538.3500000001</v>
      </c>
      <c r="E44" s="24">
        <f t="shared" si="9"/>
        <v>643991.52</v>
      </c>
      <c r="F44" s="24">
        <f t="shared" si="9"/>
        <v>1012749.72</v>
      </c>
      <c r="G44" s="24">
        <f t="shared" si="9"/>
        <v>1291620.8</v>
      </c>
      <c r="H44" s="24">
        <f t="shared" si="9"/>
        <v>611430.04</v>
      </c>
      <c r="I44" s="24">
        <f>SUM(I45:I51)</f>
        <v>230018.76</v>
      </c>
      <c r="J44" s="24">
        <f>SUM(J45:J51)</f>
        <v>387682.45</v>
      </c>
      <c r="K44" s="24">
        <f t="shared" ref="K44:K52" si="10">SUM(B44:J44)</f>
        <v>7230497.1600000001</v>
      </c>
    </row>
    <row r="45" spans="1:11" ht="17.25" customHeight="1">
      <c r="A45" s="36" t="s">
        <v>50</v>
      </c>
      <c r="B45" s="24">
        <f t="shared" ref="B45:H45" si="11">ROUND(B26*B7,2)</f>
        <v>701215.31</v>
      </c>
      <c r="C45" s="24">
        <f t="shared" si="11"/>
        <v>1029960.93</v>
      </c>
      <c r="D45" s="24">
        <f t="shared" si="11"/>
        <v>1319538.3500000001</v>
      </c>
      <c r="E45" s="24">
        <f t="shared" si="11"/>
        <v>643991.52</v>
      </c>
      <c r="F45" s="24">
        <f t="shared" si="11"/>
        <v>1012749.72</v>
      </c>
      <c r="G45" s="24">
        <f t="shared" si="11"/>
        <v>1291620.8</v>
      </c>
      <c r="H45" s="24">
        <f t="shared" si="11"/>
        <v>588926.65</v>
      </c>
      <c r="I45" s="24">
        <f>ROUND(I26*I7,2)</f>
        <v>230018.76</v>
      </c>
      <c r="J45" s="24">
        <f>ROUND(J26*J7,2)</f>
        <v>387682.45</v>
      </c>
      <c r="K45" s="24">
        <f t="shared" si="10"/>
        <v>7205704.4900000002</v>
      </c>
    </row>
    <row r="46" spans="1:11" ht="17.25" customHeight="1">
      <c r="A46" s="36" t="s">
        <v>51</v>
      </c>
      <c r="B46" s="20">
        <v>0</v>
      </c>
      <c r="C46" s="24">
        <f>ROUND(C27*C7,2)</f>
        <v>2289.2800000000002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2289.2800000000002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22503.39</v>
      </c>
      <c r="I49" s="33">
        <f>+I31</f>
        <v>0</v>
      </c>
      <c r="J49" s="33">
        <f>+J31</f>
        <v>0</v>
      </c>
      <c r="K49" s="24">
        <f t="shared" si="10"/>
        <v>22503.39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18610.580000000002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144965.88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-106989</v>
      </c>
      <c r="C56" s="37">
        <f t="shared" si="12"/>
        <v>-151594.91</v>
      </c>
      <c r="D56" s="37">
        <f t="shared" si="12"/>
        <v>-149738.35999999999</v>
      </c>
      <c r="E56" s="37">
        <f t="shared" si="12"/>
        <v>-98659.31</v>
      </c>
      <c r="F56" s="37">
        <f t="shared" si="12"/>
        <v>-112814.65</v>
      </c>
      <c r="G56" s="37">
        <f t="shared" si="12"/>
        <v>-119786.61</v>
      </c>
      <c r="H56" s="37">
        <f t="shared" si="12"/>
        <v>-97566</v>
      </c>
      <c r="I56" s="37">
        <f t="shared" si="12"/>
        <v>-201793.06999999998</v>
      </c>
      <c r="J56" s="37">
        <f t="shared" si="12"/>
        <v>-331397.14</v>
      </c>
      <c r="K56" s="37">
        <f>SUM(B56:J56)</f>
        <v>-1370339.0499999998</v>
      </c>
    </row>
    <row r="57" spans="1:11" ht="18.75" customHeight="1">
      <c r="A57" s="16" t="s">
        <v>84</v>
      </c>
      <c r="B57" s="37">
        <f t="shared" ref="B57:J57" si="13">B58+B59+B60+B61+B62+B63</f>
        <v>-106989</v>
      </c>
      <c r="C57" s="37">
        <f t="shared" si="13"/>
        <v>-151392</v>
      </c>
      <c r="D57" s="37">
        <f t="shared" si="13"/>
        <v>-148647</v>
      </c>
      <c r="E57" s="37">
        <f t="shared" si="13"/>
        <v>-91674</v>
      </c>
      <c r="F57" s="37">
        <f t="shared" si="13"/>
        <v>-112434</v>
      </c>
      <c r="G57" s="37">
        <f t="shared" si="13"/>
        <v>-119763</v>
      </c>
      <c r="H57" s="37">
        <f t="shared" si="13"/>
        <v>-97566</v>
      </c>
      <c r="I57" s="37">
        <f t="shared" si="13"/>
        <v>-21105</v>
      </c>
      <c r="J57" s="37">
        <f t="shared" si="13"/>
        <v>-44250</v>
      </c>
      <c r="K57" s="37">
        <f t="shared" ref="K57:K88" si="14">SUM(B57:J57)</f>
        <v>-893820</v>
      </c>
    </row>
    <row r="58" spans="1:11" ht="18.75" customHeight="1">
      <c r="A58" s="12" t="s">
        <v>85</v>
      </c>
      <c r="B58" s="37">
        <f>-ROUND(B9*$D$3,2)</f>
        <v>-106989</v>
      </c>
      <c r="C58" s="37">
        <f t="shared" ref="C58:J58" si="15">-ROUND(C9*$D$3,2)</f>
        <v>-151392</v>
      </c>
      <c r="D58" s="37">
        <f t="shared" si="15"/>
        <v>-148647</v>
      </c>
      <c r="E58" s="37">
        <f t="shared" si="15"/>
        <v>-91674</v>
      </c>
      <c r="F58" s="37">
        <f t="shared" si="15"/>
        <v>-112434</v>
      </c>
      <c r="G58" s="37">
        <f t="shared" si="15"/>
        <v>-119763</v>
      </c>
      <c r="H58" s="37">
        <f t="shared" si="15"/>
        <v>-97566</v>
      </c>
      <c r="I58" s="37">
        <f t="shared" si="15"/>
        <v>-21105</v>
      </c>
      <c r="J58" s="37">
        <f t="shared" si="15"/>
        <v>-44250</v>
      </c>
      <c r="K58" s="37">
        <f t="shared" si="14"/>
        <v>-893820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37">
        <f t="shared" ref="B64:J64" si="16">SUM(C65:C88)</f>
        <v>-202.91</v>
      </c>
      <c r="D64" s="37">
        <f t="shared" si="16"/>
        <v>-1091.3599999999999</v>
      </c>
      <c r="E64" s="37">
        <f t="shared" si="16"/>
        <v>-6985.31</v>
      </c>
      <c r="F64" s="37">
        <f t="shared" si="16"/>
        <v>-380.65</v>
      </c>
      <c r="G64" s="37">
        <f t="shared" si="16"/>
        <v>-23.61</v>
      </c>
      <c r="H64" s="37">
        <f t="shared" si="16"/>
        <v>0</v>
      </c>
      <c r="I64" s="37">
        <f t="shared" si="16"/>
        <v>-180688.06999999998</v>
      </c>
      <c r="J64" s="37">
        <f t="shared" si="16"/>
        <v>-287147.14</v>
      </c>
      <c r="K64" s="37">
        <f t="shared" si="14"/>
        <v>-476519.05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-176000</v>
      </c>
      <c r="J77" s="37">
        <v>-280000</v>
      </c>
      <c r="K77" s="37">
        <f t="shared" si="14"/>
        <v>-456000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-5502.01</v>
      </c>
      <c r="F88" s="20">
        <v>0</v>
      </c>
      <c r="G88" s="20">
        <v>0</v>
      </c>
      <c r="H88" s="20">
        <v>0</v>
      </c>
      <c r="I88" s="50">
        <v>-2898.24</v>
      </c>
      <c r="J88" s="50">
        <v>-7147.14</v>
      </c>
      <c r="K88" s="50">
        <f t="shared" si="14"/>
        <v>-15547.39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609245.53</v>
      </c>
      <c r="C92" s="25">
        <f t="shared" si="18"/>
        <v>900681.81</v>
      </c>
      <c r="D92" s="25">
        <f t="shared" si="18"/>
        <v>1190099.33</v>
      </c>
      <c r="E92" s="25">
        <f t="shared" si="18"/>
        <v>564233.82999999996</v>
      </c>
      <c r="F92" s="25">
        <f t="shared" si="18"/>
        <v>918545.64999999991</v>
      </c>
      <c r="G92" s="25">
        <f t="shared" si="18"/>
        <v>1196848.48</v>
      </c>
      <c r="H92" s="25">
        <f t="shared" si="18"/>
        <v>529359.47000000009</v>
      </c>
      <c r="I92" s="25">
        <f>+I93+I94</f>
        <v>28225.690000000031</v>
      </c>
      <c r="J92" s="25">
        <f>+J93+J94</f>
        <v>67884.2</v>
      </c>
      <c r="K92" s="50">
        <f t="shared" si="17"/>
        <v>6005123.9900000002</v>
      </c>
      <c r="L92" s="57"/>
    </row>
    <row r="93" spans="1:12" ht="18.75" customHeight="1">
      <c r="A93" s="16" t="s">
        <v>92</v>
      </c>
      <c r="B93" s="25">
        <f t="shared" ref="B93:J93" si="19">+B44+B57+B64+B89</f>
        <v>594226.31000000006</v>
      </c>
      <c r="C93" s="25">
        <f t="shared" si="19"/>
        <v>880655.3</v>
      </c>
      <c r="D93" s="25">
        <f t="shared" si="19"/>
        <v>1169799.99</v>
      </c>
      <c r="E93" s="25">
        <f t="shared" si="19"/>
        <v>545332.21</v>
      </c>
      <c r="F93" s="25">
        <f t="shared" si="19"/>
        <v>899935.07</v>
      </c>
      <c r="G93" s="25">
        <f t="shared" si="19"/>
        <v>1171834.19</v>
      </c>
      <c r="H93" s="25">
        <f t="shared" si="19"/>
        <v>513864.04000000004</v>
      </c>
      <c r="I93" s="25">
        <f t="shared" si="19"/>
        <v>28225.690000000031</v>
      </c>
      <c r="J93" s="25">
        <f t="shared" si="19"/>
        <v>56285.31</v>
      </c>
      <c r="K93" s="50">
        <f t="shared" si="17"/>
        <v>5860158.1100000003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18610.580000000002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144965.88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58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6005123.9800000004</v>
      </c>
    </row>
    <row r="101" spans="1:11" ht="18.75" customHeight="1">
      <c r="A101" s="27" t="s">
        <v>80</v>
      </c>
      <c r="B101" s="28">
        <v>72584.320000000007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72584.320000000007</v>
      </c>
    </row>
    <row r="102" spans="1:11" ht="18.75" customHeight="1">
      <c r="A102" s="27" t="s">
        <v>81</v>
      </c>
      <c r="B102" s="28">
        <v>536661.21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536661.21</v>
      </c>
    </row>
    <row r="103" spans="1:11" ht="18.75" customHeight="1">
      <c r="A103" s="27" t="s">
        <v>82</v>
      </c>
      <c r="B103" s="42">
        <v>0</v>
      </c>
      <c r="C103" s="28">
        <f>+C92</f>
        <v>900681.81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900681.81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1190099.33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1190099.33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564233.82999999996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564233.82999999996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109840.65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109840.65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161006.17000000001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161006.17000000001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230776.41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230776.41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416922.41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416922.41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364372.01</v>
      </c>
      <c r="H110" s="42">
        <v>0</v>
      </c>
      <c r="I110" s="42">
        <v>0</v>
      </c>
      <c r="J110" s="42">
        <v>0</v>
      </c>
      <c r="K110" s="43">
        <f t="shared" si="21"/>
        <v>364372.01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31234.25</v>
      </c>
      <c r="H111" s="42">
        <v>0</v>
      </c>
      <c r="I111" s="42">
        <v>0</v>
      </c>
      <c r="J111" s="42">
        <v>0</v>
      </c>
      <c r="K111" s="43">
        <f t="shared" si="21"/>
        <v>31234.25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196912.25</v>
      </c>
      <c r="H112" s="42">
        <v>0</v>
      </c>
      <c r="I112" s="42">
        <v>0</v>
      </c>
      <c r="J112" s="42">
        <v>0</v>
      </c>
      <c r="K112" s="43">
        <f t="shared" si="21"/>
        <v>196912.25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154453.76000000001</v>
      </c>
      <c r="H113" s="42">
        <v>0</v>
      </c>
      <c r="I113" s="42">
        <v>0</v>
      </c>
      <c r="J113" s="42">
        <v>0</v>
      </c>
      <c r="K113" s="43">
        <f t="shared" si="21"/>
        <v>154453.76000000001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449876.21</v>
      </c>
      <c r="H114" s="42">
        <v>0</v>
      </c>
      <c r="I114" s="42">
        <v>0</v>
      </c>
      <c r="J114" s="42">
        <v>0</v>
      </c>
      <c r="K114" s="43">
        <f t="shared" si="21"/>
        <v>449876.21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183910.91</v>
      </c>
      <c r="I115" s="42">
        <v>0</v>
      </c>
      <c r="J115" s="42">
        <v>0</v>
      </c>
      <c r="K115" s="43">
        <f t="shared" si="21"/>
        <v>183910.91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345448.56</v>
      </c>
      <c r="I116" s="42">
        <v>0</v>
      </c>
      <c r="J116" s="42">
        <v>0</v>
      </c>
      <c r="K116" s="43">
        <f t="shared" si="21"/>
        <v>345448.56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28225.69</v>
      </c>
      <c r="J117" s="42">
        <v>0</v>
      </c>
      <c r="K117" s="43">
        <f t="shared" si="21"/>
        <v>28225.69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67884.2</v>
      </c>
      <c r="K118" s="46">
        <f t="shared" si="21"/>
        <v>67884.2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f>J92-J118</f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2014-01-24T11:32:58Z</dcterms:modified>
</cp:coreProperties>
</file>