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71" i="8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K58" s="1"/>
  <c r="I58"/>
  <c r="I57" s="1"/>
  <c r="J58"/>
  <c r="J57" s="1"/>
  <c r="K59"/>
  <c r="K62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8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F56" l="1"/>
  <c r="D56"/>
  <c r="G56"/>
  <c r="E56"/>
  <c r="C56"/>
  <c r="I56"/>
  <c r="J56"/>
  <c r="K64"/>
  <c r="B56"/>
  <c r="J43"/>
  <c r="J93"/>
  <c r="J92" s="1"/>
  <c r="J119" s="1"/>
  <c r="H43"/>
  <c r="F43"/>
  <c r="F93"/>
  <c r="F92" s="1"/>
  <c r="D43"/>
  <c r="D93"/>
  <c r="D92" s="1"/>
  <c r="D104" s="1"/>
  <c r="K104" s="1"/>
  <c r="K8"/>
  <c r="K7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C44" s="1"/>
  <c r="H57"/>
  <c r="H56" s="1"/>
  <c r="K57" l="1"/>
  <c r="C93"/>
  <c r="C92" s="1"/>
  <c r="C103" s="1"/>
  <c r="K103" s="1"/>
  <c r="K100" s="1"/>
  <c r="C43"/>
  <c r="B44"/>
  <c r="K45"/>
  <c r="H93"/>
  <c r="H92" s="1"/>
  <c r="K56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<sst xmlns="http://schemas.openxmlformats.org/spreadsheetml/2006/main" count="123" uniqueCount="123">
  <si>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</si>
  <si>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</si>
  <si>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</si>
  <si>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</si>
  <si>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</si>
  <si>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</si>
  <si>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</si>
  <si>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</si>
  <si>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</si>
  <si>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</si>
  <si>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</si>
  <si>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</si>
  <si>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</si>
  <si>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</si>
  <si>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</si>
  <si>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</si>
  <si>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</si>
  <si>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</si>
  <si>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</si>
  <si>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</si>
  <si>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</si>
  <si>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</si>
  <si>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</si>
  <si>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</si>
  <si>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</si>
  <si>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</si>
  <si>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</si>
  <si>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</si>
  <si>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</si>
  <si>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</si>
  <si>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</si>
  <si>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</si>
  <si>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</si>
  <si>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</si>
  <si>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</si>
  <si>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</si>
  <si>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</si>
  <si>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</si>
  <si>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</si>
  <si>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</si>
  <si>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</si>
  <si>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</si>
  <si>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</si>
  <si>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</si>
  <si>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</si>
  <si>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</si>
  <si>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</si>
  <si>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</si>
  <si>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</si>
  <si>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</si>
  <si>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</si>
  <si>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</si>
  <si>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</si>
  <si>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</si>
  <si>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</si>
  <si>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</si>
  <si>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</si>
  <si>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</si>
  <si>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</si>
  <si>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</si>
  <si>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</si>
  <si>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</si>
  <si>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</si>
  <si>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</si>
  <si>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</si>
  <si>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</si>
  <si>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</si>
  <si>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</si>
  <si>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</si>
  <si>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</si>
  <si>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</si>
  <si>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</si>
  <si>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</si>
  <si>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</si>
  <si>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</si>
  <si>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</si>
  <si>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</si>
  <si>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</si>
  <si>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</si>
  <si>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</si>
  <si>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</si>
  <si>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</si>
  <si>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</si>
  <si>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</si>
  <si>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</si>
  <si>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</si>
  <si>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</si>
  <si>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</si>
  <si>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</si>
  <si>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</si>
  <si>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</si>
  <si>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</si>
  <si>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</si>
  <si>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</si>
  <si>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</si>
  <si>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</si>
  <si>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</si>
  <si>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</si>
  <si>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</si>
  <si>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</si>
  <si>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</si>
  <si>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</si>
  <si>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</si>
  <si>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</si>
  <si>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</si>
  <si>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</si>
  <si>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</si>
  <si>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</si>
  <si>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</si>
  <si>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</si>
  <si>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</si>
  <si>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</si>
  <si>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</si>
  <si>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</si>
  <si>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</si>
  <si>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</si>
  <si>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</si>
  <si>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</si>
  <si>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</si>
  <si>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</si>
  <si>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</si>
  <si>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</si>
  <si>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OPERAÇÃO 17/01/14 - VENCIMENTO 24/01/14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</si>
</sst>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512964</v>
      </c>
      <c r="C7" s="9">
        <f t="shared" si="0"/>
        <v>664826</v>
      </c>
      <c r="D7" s="9">
        <f t="shared" si="0"/>
        <v>669791</v>
      </c>
      <c r="E7" s="9">
        <f t="shared" si="0"/>
        <v>470620</v>
      </c>
      <c r="F7" s="9">
        <f t="shared" si="0"/>
        <v>677248</v>
      </c>
      <c r="G7" s="9">
        <f t="shared" si="0"/>
        <v>1067918</v>
      </c>
      <c r="H7" s="9">
        <f t="shared" si="0"/>
        <v>470944</v>
      </c>
      <c r="I7" s="9">
        <f t="shared" si="0"/>
        <v>99624</v>
      </c>
      <c r="J7" s="9">
        <f t="shared" si="0"/>
        <v>247414</v>
      </c>
      <c r="K7" s="9">
        <f t="shared" si="0"/>
        <v>4881349</v>
      </c>
      <c r="L7" s="55"/>
    </row>
    <row r="8" spans="1:13" ht="17.25" customHeight="1">
      <c r="A8" s="10" t="s">
        <v>31</v>
      </c>
      <c r="B8" s="11">
        <f>B9+B12</f>
        <v>302837</v>
      </c>
      <c r="C8" s="11">
        <f t="shared" ref="C8:J8" si="1">C9+C12</f>
        <v>400519</v>
      </c>
      <c r="D8" s="11">
        <f t="shared" si="1"/>
        <v>380669</v>
      </c>
      <c r="E8" s="11">
        <f t="shared" si="1"/>
        <v>276442</v>
      </c>
      <c r="F8" s="11">
        <f t="shared" si="1"/>
        <v>374847</v>
      </c>
      <c r="G8" s="11">
        <f t="shared" si="1"/>
        <v>570867</v>
      </c>
      <c r="H8" s="11">
        <f t="shared" si="1"/>
        <v>286646</v>
      </c>
      <c r="I8" s="11">
        <f t="shared" si="1"/>
        <v>52631</v>
      </c>
      <c r="J8" s="11">
        <f t="shared" si="1"/>
        <v>139318</v>
      </c>
      <c r="K8" s="11">
        <f>SUM(B8:J8)</f>
        <v>2784776</v>
      </c>
    </row>
    <row r="9" spans="1:13" ht="17.25" customHeight="1">
      <c r="A9" s="15" t="s">
        <v>17</v>
      </c>
      <c r="B9" s="13">
        <f>+B10+B11</f>
        <v>47000</v>
      </c>
      <c r="C9" s="13">
        <f t="shared" ref="C9:J9" si="2">+C10+C11</f>
        <v>63977</v>
      </c>
      <c r="D9" s="13">
        <f t="shared" si="2"/>
        <v>56201</v>
      </c>
      <c r="E9" s="13">
        <f t="shared" si="2"/>
        <v>41015</v>
      </c>
      <c r="F9" s="13">
        <f t="shared" si="2"/>
        <v>49670</v>
      </c>
      <c r="G9" s="13">
        <f t="shared" si="2"/>
        <v>57862</v>
      </c>
      <c r="H9" s="13">
        <f t="shared" si="2"/>
        <v>51258</v>
      </c>
      <c r="I9" s="13">
        <f t="shared" si="2"/>
        <v>9750</v>
      </c>
      <c r="J9" s="13">
        <f t="shared" si="2"/>
        <v>17929</v>
      </c>
      <c r="K9" s="11">
        <f>SUM(B9:J9)</f>
        <v>394662</v>
      </c>
    </row>
    <row r="10" spans="1:13" ht="17.25" customHeight="1">
      <c r="A10" s="31" t="s">
        <v>18</v>
      </c>
      <c r="B10" s="13">
        <v>47000</v>
      </c>
      <c r="C10" s="13">
        <v>63977</v>
      </c>
      <c r="D10" s="13">
        <v>56201</v>
      </c>
      <c r="E10" s="13">
        <v>41015</v>
      </c>
      <c r="F10" s="13">
        <v>49670</v>
      </c>
      <c r="G10" s="13">
        <v>57862</v>
      </c>
      <c r="H10" s="13">
        <v>51258</v>
      </c>
      <c r="I10" s="13">
        <v>9750</v>
      </c>
      <c r="J10" s="13">
        <v>17929</v>
      </c>
      <c r="K10" s="11">
        <f>SUM(B10:J10)</f>
        <v>394662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255837</v>
      </c>
      <c r="C12" s="17">
        <f t="shared" si="3"/>
        <v>336542</v>
      </c>
      <c r="D12" s="17">
        <f t="shared" si="3"/>
        <v>324468</v>
      </c>
      <c r="E12" s="17">
        <f t="shared" si="3"/>
        <v>235427</v>
      </c>
      <c r="F12" s="17">
        <f t="shared" si="3"/>
        <v>325177</v>
      </c>
      <c r="G12" s="17">
        <f t="shared" si="3"/>
        <v>513005</v>
      </c>
      <c r="H12" s="17">
        <f t="shared" si="3"/>
        <v>235388</v>
      </c>
      <c r="I12" s="17">
        <f t="shared" si="3"/>
        <v>42881</v>
      </c>
      <c r="J12" s="17">
        <f t="shared" si="3"/>
        <v>121389</v>
      </c>
      <c r="K12" s="11">
        <f t="shared" ref="K12:K23" si="4">SUM(B12:J12)</f>
        <v>2390114</v>
      </c>
    </row>
    <row r="13" spans="1:13" ht="17.25" customHeight="1">
      <c r="A13" s="14" t="s">
        <v>20</v>
      </c>
      <c r="B13" s="13">
        <v>126676</v>
      </c>
      <c r="C13" s="13">
        <v>180236</v>
      </c>
      <c r="D13" s="13">
        <v>178223</v>
      </c>
      <c r="E13" s="13">
        <v>124424</v>
      </c>
      <c r="F13" s="13">
        <v>171540</v>
      </c>
      <c r="G13" s="13">
        <v>258867</v>
      </c>
      <c r="H13" s="13">
        <v>117332</v>
      </c>
      <c r="I13" s="13">
        <v>25291</v>
      </c>
      <c r="J13" s="13">
        <v>66629</v>
      </c>
      <c r="K13" s="11">
        <f t="shared" si="4"/>
        <v>1249218</v>
      </c>
      <c r="L13" s="55"/>
      <c r="M13" s="56"/>
    </row>
    <row r="14" spans="1:13" ht="17.25" customHeight="1">
      <c r="A14" s="14" t="s">
        <v>21</v>
      </c>
      <c r="B14" s="13">
        <v>122888</v>
      </c>
      <c r="C14" s="13">
        <v>147819</v>
      </c>
      <c r="D14" s="13">
        <v>138978</v>
      </c>
      <c r="E14" s="13">
        <v>105471</v>
      </c>
      <c r="F14" s="13">
        <v>146086</v>
      </c>
      <c r="G14" s="13">
        <v>244395</v>
      </c>
      <c r="H14" s="13">
        <v>112014</v>
      </c>
      <c r="I14" s="13">
        <v>16417</v>
      </c>
      <c r="J14" s="13">
        <v>52205</v>
      </c>
      <c r="K14" s="11">
        <f t="shared" si="4"/>
        <v>1086273</v>
      </c>
      <c r="L14" s="55"/>
    </row>
    <row r="15" spans="1:13" ht="17.25" customHeight="1">
      <c r="A15" s="14" t="s">
        <v>22</v>
      </c>
      <c r="B15" s="13">
        <v>6273</v>
      </c>
      <c r="C15" s="13">
        <v>8487</v>
      </c>
      <c r="D15" s="13">
        <v>7267</v>
      </c>
      <c r="E15" s="13">
        <v>5532</v>
      </c>
      <c r="F15" s="13">
        <v>7551</v>
      </c>
      <c r="G15" s="13">
        <v>9743</v>
      </c>
      <c r="H15" s="13">
        <v>6042</v>
      </c>
      <c r="I15" s="13">
        <v>1173</v>
      </c>
      <c r="J15" s="13">
        <v>2555</v>
      </c>
      <c r="K15" s="11">
        <f t="shared" si="4"/>
        <v>54623</v>
      </c>
    </row>
    <row r="16" spans="1:13" ht="17.25" customHeight="1">
      <c r="A16" s="16" t="s">
        <v>23</v>
      </c>
      <c r="B16" s="11">
        <f>+B17+B18+B19</f>
        <v>174629</v>
      </c>
      <c r="C16" s="11">
        <f t="shared" ref="C16:J16" si="5">+C17+C18+C19</f>
        <v>208493</v>
      </c>
      <c r="D16" s="11">
        <f t="shared" si="5"/>
        <v>224451</v>
      </c>
      <c r="E16" s="11">
        <f t="shared" si="5"/>
        <v>153456</v>
      </c>
      <c r="F16" s="11">
        <f t="shared" si="5"/>
        <v>252703</v>
      </c>
      <c r="G16" s="11">
        <f t="shared" si="5"/>
        <v>440998</v>
      </c>
      <c r="H16" s="11">
        <f t="shared" si="5"/>
        <v>150896</v>
      </c>
      <c r="I16" s="11">
        <f t="shared" si="5"/>
        <v>35225</v>
      </c>
      <c r="J16" s="11">
        <f t="shared" si="5"/>
        <v>80062</v>
      </c>
      <c r="K16" s="11">
        <f t="shared" si="4"/>
        <v>1720913</v>
      </c>
    </row>
    <row r="17" spans="1:12" ht="17.25" customHeight="1">
      <c r="A17" s="12" t="s">
        <v>24</v>
      </c>
      <c r="B17" s="13">
        <v>97087</v>
      </c>
      <c r="C17" s="13">
        <v>128280</v>
      </c>
      <c r="D17" s="13">
        <v>140239</v>
      </c>
      <c r="E17" s="13">
        <v>92230</v>
      </c>
      <c r="F17" s="13">
        <v>149597</v>
      </c>
      <c r="G17" s="13">
        <v>244940</v>
      </c>
      <c r="H17" s="13">
        <v>89052</v>
      </c>
      <c r="I17" s="13">
        <v>22780</v>
      </c>
      <c r="J17" s="13">
        <v>49156</v>
      </c>
      <c r="K17" s="11">
        <f t="shared" si="4"/>
        <v>1013361</v>
      </c>
      <c r="L17" s="55"/>
    </row>
    <row r="18" spans="1:12" ht="17.25" customHeight="1">
      <c r="A18" s="12" t="s">
        <v>25</v>
      </c>
      <c r="B18" s="13">
        <v>73783</v>
      </c>
      <c r="C18" s="13">
        <v>75763</v>
      </c>
      <c r="D18" s="13">
        <v>79756</v>
      </c>
      <c r="E18" s="13">
        <v>58236</v>
      </c>
      <c r="F18" s="13">
        <v>97886</v>
      </c>
      <c r="G18" s="13">
        <v>188502</v>
      </c>
      <c r="H18" s="13">
        <v>58606</v>
      </c>
      <c r="I18" s="13">
        <v>11680</v>
      </c>
      <c r="J18" s="13">
        <v>29341</v>
      </c>
      <c r="K18" s="11">
        <f t="shared" si="4"/>
        <v>673553</v>
      </c>
      <c r="L18" s="55"/>
    </row>
    <row r="19" spans="1:12" ht="17.25" customHeight="1">
      <c r="A19" s="12" t="s">
        <v>26</v>
      </c>
      <c r="B19" s="13">
        <v>3759</v>
      </c>
      <c r="C19" s="13">
        <v>4450</v>
      </c>
      <c r="D19" s="13">
        <v>4456</v>
      </c>
      <c r="E19" s="13">
        <v>2990</v>
      </c>
      <c r="F19" s="13">
        <v>5220</v>
      </c>
      <c r="G19" s="13">
        <v>7556</v>
      </c>
      <c r="H19" s="13">
        <v>3238</v>
      </c>
      <c r="I19" s="13">
        <v>765</v>
      </c>
      <c r="J19" s="13">
        <v>1565</v>
      </c>
      <c r="K19" s="11">
        <f t="shared" si="4"/>
        <v>33999</v>
      </c>
    </row>
    <row r="20" spans="1:12" ht="17.25" customHeight="1">
      <c r="A20" s="16" t="s">
        <v>27</v>
      </c>
      <c r="B20" s="13">
        <v>35498</v>
      </c>
      <c r="C20" s="13">
        <v>55814</v>
      </c>
      <c r="D20" s="13">
        <v>64671</v>
      </c>
      <c r="E20" s="13">
        <v>40722</v>
      </c>
      <c r="F20" s="13">
        <v>49698</v>
      </c>
      <c r="G20" s="13">
        <v>56053</v>
      </c>
      <c r="H20" s="13">
        <v>28154</v>
      </c>
      <c r="I20" s="13">
        <v>11768</v>
      </c>
      <c r="J20" s="13">
        <v>28034</v>
      </c>
      <c r="K20" s="11">
        <f t="shared" si="4"/>
        <v>370412</v>
      </c>
    </row>
    <row r="21" spans="1:12" ht="17.25" customHeight="1">
      <c r="A21" s="12" t="s">
        <v>28</v>
      </c>
      <c r="B21" s="13">
        <v>22719</v>
      </c>
      <c r="C21" s="13">
        <v>35721</v>
      </c>
      <c r="D21" s="13">
        <v>41389</v>
      </c>
      <c r="E21" s="13">
        <v>26062</v>
      </c>
      <c r="F21" s="13">
        <v>31807</v>
      </c>
      <c r="G21" s="13">
        <v>35874</v>
      </c>
      <c r="H21" s="13">
        <v>18019</v>
      </c>
      <c r="I21" s="13">
        <v>7532</v>
      </c>
      <c r="J21" s="13">
        <v>17942</v>
      </c>
      <c r="K21" s="11">
        <f t="shared" si="4"/>
        <v>237065</v>
      </c>
      <c r="L21" s="55"/>
    </row>
    <row r="22" spans="1:12" ht="17.25" customHeight="1">
      <c r="A22" s="12" t="s">
        <v>29</v>
      </c>
      <c r="B22" s="13">
        <v>12779</v>
      </c>
      <c r="C22" s="13">
        <v>20093</v>
      </c>
      <c r="D22" s="13">
        <v>23282</v>
      </c>
      <c r="E22" s="13">
        <v>14660</v>
      </c>
      <c r="F22" s="13">
        <v>17891</v>
      </c>
      <c r="G22" s="13">
        <v>20179</v>
      </c>
      <c r="H22" s="13">
        <v>10135</v>
      </c>
      <c r="I22" s="13">
        <v>4236</v>
      </c>
      <c r="J22" s="13">
        <v>10092</v>
      </c>
      <c r="K22" s="11">
        <f t="shared" si="4"/>
        <v>133347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5248</v>
      </c>
      <c r="I23" s="11">
        <v>0</v>
      </c>
      <c r="J23" s="11">
        <v>0</v>
      </c>
      <c r="K23" s="11">
        <f t="shared" si="4"/>
        <v>5248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13678.63</v>
      </c>
      <c r="I31" s="20">
        <v>0</v>
      </c>
      <c r="J31" s="20">
        <v>0</v>
      </c>
      <c r="K31" s="24">
        <f>SUM(B31:J31)</f>
        <v>13678.63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1179909.17</v>
      </c>
      <c r="C43" s="23">
        <f t="shared" ref="C43:H43" si="8">+C44+C52</f>
        <v>1742021.78</v>
      </c>
      <c r="D43" s="23">
        <f t="shared" si="8"/>
        <v>1991226.34</v>
      </c>
      <c r="E43" s="23">
        <f t="shared" si="8"/>
        <v>1186039.2200000002</v>
      </c>
      <c r="F43" s="23">
        <f t="shared" si="8"/>
        <v>1649152.86</v>
      </c>
      <c r="G43" s="23">
        <f t="shared" si="8"/>
        <v>2236779.2600000002</v>
      </c>
      <c r="H43" s="23">
        <f t="shared" si="8"/>
        <v>1147571.8699999999</v>
      </c>
      <c r="I43" s="23">
        <f>+I44+I52</f>
        <v>419964.97</v>
      </c>
      <c r="J43" s="23">
        <f>+J44+J52</f>
        <v>630010.18000000005</v>
      </c>
      <c r="K43" s="23">
        <f>SUM(B43:J43)</f>
        <v>12182675.65</v>
      </c>
    </row>
    <row r="44" spans="1:11" ht="17.25" customHeight="1">
      <c r="A44" s="16" t="s">
        <v>49</v>
      </c>
      <c r="B44" s="24">
        <f>SUM(B45:B51)</f>
        <v>1164889.95</v>
      </c>
      <c r="C44" s="24">
        <f t="shared" ref="C44:H44" si="9">SUM(C45:C51)</f>
        <v>1721995.27</v>
      </c>
      <c r="D44" s="24">
        <f t="shared" si="9"/>
        <v>1970927</v>
      </c>
      <c r="E44" s="24">
        <f t="shared" si="9"/>
        <v>1167137.6000000001</v>
      </c>
      <c r="F44" s="24">
        <f t="shared" si="9"/>
        <v>1630542.28</v>
      </c>
      <c r="G44" s="24">
        <f t="shared" si="9"/>
        <v>2211764.9700000002</v>
      </c>
      <c r="H44" s="24">
        <f t="shared" si="9"/>
        <v>1132076.44</v>
      </c>
      <c r="I44" s="24">
        <f>SUM(I45:I51)</f>
        <v>419964.97</v>
      </c>
      <c r="J44" s="24">
        <f>SUM(J45:J51)</f>
        <v>618411.29</v>
      </c>
      <c r="K44" s="24">
        <f t="shared" ref="K44:K52" si="10">SUM(B44:J44)</f>
        <v>12037709.77</v>
      </c>
    </row>
    <row r="45" spans="1:11" ht="17.25" customHeight="1">
      <c r="A45" s="36" t="s">
        <v>50</v>
      </c>
      <c r="B45" s="24">
        <f t="shared" ref="B45:H45" si="11">ROUND(B26*B7,2)</f>
        <v>1164889.95</v>
      </c>
      <c r="C45" s="24">
        <f t="shared" si="11"/>
        <v>1718176.31</v>
      </c>
      <c r="D45" s="24">
        <f t="shared" si="11"/>
        <v>1970927</v>
      </c>
      <c r="E45" s="24">
        <f t="shared" si="11"/>
        <v>1167137.6000000001</v>
      </c>
      <c r="F45" s="24">
        <f t="shared" si="11"/>
        <v>1630542.28</v>
      </c>
      <c r="G45" s="24">
        <f t="shared" si="11"/>
        <v>2211764.9700000002</v>
      </c>
      <c r="H45" s="24">
        <f t="shared" si="11"/>
        <v>1118397.81</v>
      </c>
      <c r="I45" s="24">
        <f>ROUND(I26*I7,2)</f>
        <v>419964.97</v>
      </c>
      <c r="J45" s="24">
        <f>ROUND(J26*J7,2)</f>
        <v>618411.29</v>
      </c>
      <c r="K45" s="24">
        <f t="shared" si="10"/>
        <v>12020212.18</v>
      </c>
    </row>
    <row r="46" spans="1:11" ht="17.25" customHeight="1">
      <c r="A46" s="36" t="s">
        <v>51</v>
      </c>
      <c r="B46" s="20">
        <v>0</v>
      </c>
      <c r="C46" s="24">
        <f>ROUND(C27*C7,2)</f>
        <v>3818.96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3818.96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13678.63</v>
      </c>
      <c r="I49" s="33">
        <f>+I31</f>
        <v>0</v>
      </c>
      <c r="J49" s="33">
        <f>+J31</f>
        <v>0</v>
      </c>
      <c r="K49" s="24">
        <f t="shared" si="10"/>
        <v>13678.63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18610.580000000002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144965.88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-251278.40000000002</v>
      </c>
      <c r="C56" s="37">
        <f t="shared" si="12"/>
        <v>-216251.03</v>
      </c>
      <c r="D56" s="37">
        <f t="shared" si="12"/>
        <v>-323528.46999999997</v>
      </c>
      <c r="E56" s="37">
        <f t="shared" si="12"/>
        <v>-326940.87</v>
      </c>
      <c r="F56" s="37">
        <f t="shared" si="12"/>
        <v>-271749.78000000003</v>
      </c>
      <c r="G56" s="37">
        <f t="shared" si="12"/>
        <v>-335133.12</v>
      </c>
      <c r="H56" s="37">
        <f t="shared" si="12"/>
        <v>-182216.37</v>
      </c>
      <c r="I56" s="37">
        <f t="shared" si="12"/>
        <v>-71024.31</v>
      </c>
      <c r="J56" s="37">
        <f t="shared" si="12"/>
        <v>-74739.03</v>
      </c>
      <c r="K56" s="37">
        <f>SUM(B56:J56)</f>
        <v>-2052861.3800000001</v>
      </c>
    </row>
    <row r="57" spans="1:11" ht="18.75" customHeight="1">
      <c r="A57" s="16" t="s">
        <v>84</v>
      </c>
      <c r="B57" s="37">
        <f t="shared" ref="B57:J57" si="13">B58+B59+B60+B61+B62+B63</f>
        <v>-219054.21000000002</v>
      </c>
      <c r="C57" s="37">
        <f t="shared" si="13"/>
        <v>-195989.41</v>
      </c>
      <c r="D57" s="37">
        <f t="shared" si="13"/>
        <v>-190335.41</v>
      </c>
      <c r="E57" s="37">
        <f t="shared" si="13"/>
        <v>-223259.31</v>
      </c>
      <c r="F57" s="37">
        <f t="shared" si="13"/>
        <v>-249123.51</v>
      </c>
      <c r="G57" s="37">
        <f t="shared" si="13"/>
        <v>-236905.54</v>
      </c>
      <c r="H57" s="37">
        <f t="shared" si="13"/>
        <v>-153774</v>
      </c>
      <c r="I57" s="37">
        <f t="shared" si="13"/>
        <v>-29250</v>
      </c>
      <c r="J57" s="37">
        <f t="shared" si="13"/>
        <v>-53787</v>
      </c>
      <c r="K57" s="37">
        <f t="shared" ref="K57:K88" si="14">SUM(B57:J57)</f>
        <v>-1551478.3900000001</v>
      </c>
    </row>
    <row r="58" spans="1:11" ht="18.75" customHeight="1">
      <c r="A58" s="12" t="s">
        <v>85</v>
      </c>
      <c r="B58" s="37">
        <f>-ROUND(B9*$D$3,2)</f>
        <v>-141000</v>
      </c>
      <c r="C58" s="37">
        <f t="shared" ref="C58:J58" si="15">-ROUND(C9*$D$3,2)</f>
        <v>-191931</v>
      </c>
      <c r="D58" s="37">
        <f t="shared" si="15"/>
        <v>-168603</v>
      </c>
      <c r="E58" s="37">
        <f t="shared" si="15"/>
        <v>-123045</v>
      </c>
      <c r="F58" s="37">
        <f t="shared" si="15"/>
        <v>-149010</v>
      </c>
      <c r="G58" s="37">
        <f t="shared" si="15"/>
        <v>-173586</v>
      </c>
      <c r="H58" s="37">
        <f t="shared" si="15"/>
        <v>-153774</v>
      </c>
      <c r="I58" s="37">
        <f t="shared" si="15"/>
        <v>-29250</v>
      </c>
      <c r="J58" s="37">
        <f t="shared" si="15"/>
        <v>-53787</v>
      </c>
      <c r="K58" s="37">
        <f t="shared" si="14"/>
        <v>-1183986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-78054.210000000006</v>
      </c>
      <c r="C62" s="49">
        <v>-4058.41</v>
      </c>
      <c r="D62" s="49">
        <v>-21732.41</v>
      </c>
      <c r="E62" s="49">
        <v>-100214.31</v>
      </c>
      <c r="F62" s="49">
        <v>-100113.51</v>
      </c>
      <c r="G62" s="49">
        <v>-63319.54</v>
      </c>
      <c r="H62" s="20">
        <v>0</v>
      </c>
      <c r="I62" s="20">
        <v>0</v>
      </c>
      <c r="J62" s="20">
        <v>0</v>
      </c>
      <c r="K62" s="37">
        <f t="shared" si="14"/>
        <v>-367492.39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37">
        <f t="shared" ref="B64:J64" si="16">SUM(B65:B88)</f>
        <v>-32224.190000000002</v>
      </c>
      <c r="C64" s="37">
        <f t="shared" si="16"/>
        <v>-20261.62</v>
      </c>
      <c r="D64" s="37">
        <f t="shared" si="16"/>
        <v>-133193.06</v>
      </c>
      <c r="E64" s="37">
        <f t="shared" si="16"/>
        <v>-103681.56000000001</v>
      </c>
      <c r="F64" s="37">
        <f t="shared" si="16"/>
        <v>-22626.27</v>
      </c>
      <c r="G64" s="37">
        <f t="shared" si="16"/>
        <v>-98227.58</v>
      </c>
      <c r="H64" s="37">
        <f t="shared" si="16"/>
        <v>-28442.370000000003</v>
      </c>
      <c r="I64" s="37">
        <f t="shared" si="16"/>
        <v>-41774.31</v>
      </c>
      <c r="J64" s="37">
        <f t="shared" si="16"/>
        <v>-20952.03</v>
      </c>
      <c r="K64" s="37">
        <f t="shared" si="14"/>
        <v>-501382.99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-13528.28</v>
      </c>
      <c r="C69" s="37">
        <v>-19638.71</v>
      </c>
      <c r="D69" s="37">
        <v>-18565.259999999998</v>
      </c>
      <c r="E69" s="37">
        <v>-13019.08</v>
      </c>
      <c r="F69" s="37">
        <v>-17890.91</v>
      </c>
      <c r="G69" s="37">
        <v>-27262.99</v>
      </c>
      <c r="H69" s="37">
        <v>-13349.37</v>
      </c>
      <c r="I69" s="37">
        <v>-4692.92</v>
      </c>
      <c r="J69" s="37">
        <v>-9674.85</v>
      </c>
      <c r="K69" s="50">
        <f t="shared" si="14"/>
        <v>-137622.37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37">
        <v>-18695.91</v>
      </c>
      <c r="C71" s="37">
        <v>-420</v>
      </c>
      <c r="D71" s="37">
        <v>-113536.44</v>
      </c>
      <c r="E71" s="37">
        <v>-79335.05</v>
      </c>
      <c r="F71" s="37">
        <v>-4354.71</v>
      </c>
      <c r="G71" s="37">
        <v>-70940.98</v>
      </c>
      <c r="H71" s="37">
        <v>-15093</v>
      </c>
      <c r="I71" s="20">
        <v>0</v>
      </c>
      <c r="J71" s="20">
        <v>0</v>
      </c>
      <c r="K71" s="50">
        <f t="shared" si="14"/>
        <v>-302376.09000000003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-9844.1299999999992</v>
      </c>
      <c r="F88" s="20">
        <v>0</v>
      </c>
      <c r="G88" s="20">
        <v>0</v>
      </c>
      <c r="H88" s="20">
        <v>0</v>
      </c>
      <c r="I88" s="50">
        <v>-5291.56</v>
      </c>
      <c r="J88" s="50">
        <v>-11277.18</v>
      </c>
      <c r="K88" s="50">
        <f t="shared" si="14"/>
        <v>-26412.87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928630.77</v>
      </c>
      <c r="C92" s="25">
        <f t="shared" si="18"/>
        <v>1525770.75</v>
      </c>
      <c r="D92" s="25">
        <f t="shared" si="18"/>
        <v>1667697.87</v>
      </c>
      <c r="E92" s="25">
        <f t="shared" si="18"/>
        <v>859098.35</v>
      </c>
      <c r="F92" s="25">
        <f t="shared" si="18"/>
        <v>1377403.08</v>
      </c>
      <c r="G92" s="25">
        <f t="shared" si="18"/>
        <v>1901646.1400000001</v>
      </c>
      <c r="H92" s="25">
        <f t="shared" si="18"/>
        <v>965355.5</v>
      </c>
      <c r="I92" s="25">
        <f>+I93+I94</f>
        <v>348940.66</v>
      </c>
      <c r="J92" s="25">
        <f>+J93+J94</f>
        <v>555271.15</v>
      </c>
      <c r="K92" s="50">
        <f t="shared" si="17"/>
        <v>10129814.270000001</v>
      </c>
      <c r="L92" s="57"/>
    </row>
    <row r="93" spans="1:12" ht="18.75" customHeight="1">
      <c r="A93" s="16" t="s">
        <v>92</v>
      </c>
      <c r="B93" s="25">
        <f t="shared" ref="B93:J93" si="19">+B44+B57+B64+B89</f>
        <v>913611.55</v>
      </c>
      <c r="C93" s="25">
        <f t="shared" si="19"/>
        <v>1505744.24</v>
      </c>
      <c r="D93" s="25">
        <f t="shared" si="19"/>
        <v>1647398.53</v>
      </c>
      <c r="E93" s="25">
        <f t="shared" si="19"/>
        <v>840196.73</v>
      </c>
      <c r="F93" s="25">
        <f t="shared" si="19"/>
        <v>1358792.5</v>
      </c>
      <c r="G93" s="25">
        <f t="shared" si="19"/>
        <v>1876631.85</v>
      </c>
      <c r="H93" s="25">
        <f t="shared" si="19"/>
        <v>949860.07</v>
      </c>
      <c r="I93" s="25">
        <f t="shared" si="19"/>
        <v>348940.66</v>
      </c>
      <c r="J93" s="25">
        <f t="shared" si="19"/>
        <v>543672.26</v>
      </c>
      <c r="K93" s="50">
        <f t="shared" si="17"/>
        <v>9984848.3900000006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18610.580000000002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144965.88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58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10129814.280000001</v>
      </c>
    </row>
    <row r="101" spans="1:11" ht="18.75" customHeight="1">
      <c r="A101" s="27" t="s">
        <v>80</v>
      </c>
      <c r="B101" s="28">
        <v>110591.16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110591.16</v>
      </c>
    </row>
    <row r="102" spans="1:11" ht="18.75" customHeight="1">
      <c r="A102" s="27" t="s">
        <v>81</v>
      </c>
      <c r="B102" s="28">
        <v>818039.6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818039.6</v>
      </c>
    </row>
    <row r="103" spans="1:11" ht="18.75" customHeight="1">
      <c r="A103" s="27" t="s">
        <v>82</v>
      </c>
      <c r="B103" s="42">
        <v>0</v>
      </c>
      <c r="C103" s="28">
        <f>+C92</f>
        <v>1525770.75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1525770.75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1667697.87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1667697.87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859098.35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859098.35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164674.10999999999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164674.10999999999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241443.88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241443.88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345949.63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345949.63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625335.46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625335.46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550765.96</v>
      </c>
      <c r="H110" s="42">
        <v>0</v>
      </c>
      <c r="I110" s="42">
        <v>0</v>
      </c>
      <c r="J110" s="42">
        <v>0</v>
      </c>
      <c r="K110" s="43">
        <f t="shared" si="21"/>
        <v>550765.96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45330.19</v>
      </c>
      <c r="H111" s="42">
        <v>0</v>
      </c>
      <c r="I111" s="42">
        <v>0</v>
      </c>
      <c r="J111" s="42">
        <v>0</v>
      </c>
      <c r="K111" s="43">
        <f t="shared" si="21"/>
        <v>45330.19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314956.61</v>
      </c>
      <c r="H112" s="42">
        <v>0</v>
      </c>
      <c r="I112" s="42">
        <v>0</v>
      </c>
      <c r="J112" s="42">
        <v>0</v>
      </c>
      <c r="K112" s="43">
        <f t="shared" si="21"/>
        <v>314956.61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236928.56</v>
      </c>
      <c r="H113" s="42">
        <v>0</v>
      </c>
      <c r="I113" s="42">
        <v>0</v>
      </c>
      <c r="J113" s="42">
        <v>0</v>
      </c>
      <c r="K113" s="43">
        <f t="shared" si="21"/>
        <v>236928.56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753664.84</v>
      </c>
      <c r="H114" s="42">
        <v>0</v>
      </c>
      <c r="I114" s="42">
        <v>0</v>
      </c>
      <c r="J114" s="42">
        <v>0</v>
      </c>
      <c r="K114" s="43">
        <f t="shared" si="21"/>
        <v>753664.84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334939.94</v>
      </c>
      <c r="I115" s="42">
        <v>0</v>
      </c>
      <c r="J115" s="42">
        <v>0</v>
      </c>
      <c r="K115" s="43">
        <f t="shared" si="21"/>
        <v>334939.94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630415.56000000006</v>
      </c>
      <c r="I116" s="42">
        <v>0</v>
      </c>
      <c r="J116" s="42">
        <v>0</v>
      </c>
      <c r="K116" s="43">
        <f t="shared" si="21"/>
        <v>630415.56000000006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348940.66</v>
      </c>
      <c r="J117" s="42">
        <v>0</v>
      </c>
      <c r="K117" s="43">
        <f t="shared" si="21"/>
        <v>348940.66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555271.15</v>
      </c>
      <c r="K118" s="46">
        <f t="shared" si="21"/>
        <v>555271.15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f>J92-J118</f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2014-01-24T11:31:12Z</dcterms:modified>
</cp:coreProperties>
</file>