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77" i="8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K49" s="1"/>
  <c r="I49"/>
  <c r="J49"/>
  <c r="K50"/>
  <c r="K51"/>
  <c r="K52"/>
  <c r="B58"/>
  <c r="B57" s="1"/>
  <c r="C58"/>
  <c r="C57" s="1"/>
  <c r="C56" s="1"/>
  <c r="D58"/>
  <c r="D57" s="1"/>
  <c r="D56" s="1"/>
  <c r="E58"/>
  <c r="E57" s="1"/>
  <c r="F58"/>
  <c r="F57" s="1"/>
  <c r="G58"/>
  <c r="G57" s="1"/>
  <c r="G56" s="1"/>
  <c r="H58"/>
  <c r="H57" s="1"/>
  <c r="I58"/>
  <c r="I57" s="1"/>
  <c r="J58"/>
  <c r="J57" s="1"/>
  <c r="K58"/>
  <c r="K59"/>
  <c r="K60"/>
  <c r="K61"/>
  <c r="K62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8"/>
  <c r="K79"/>
  <c r="K80"/>
  <c r="K81"/>
  <c r="K82"/>
  <c r="K83"/>
  <c r="K84"/>
  <c r="K85"/>
  <c r="K86"/>
  <c r="K88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J56" l="1"/>
  <c r="I56"/>
  <c r="H56"/>
  <c r="F56"/>
  <c r="E56"/>
  <c r="K64"/>
  <c r="I93"/>
  <c r="I92" s="1"/>
  <c r="I43"/>
  <c r="G93"/>
  <c r="G92" s="1"/>
  <c r="G43"/>
  <c r="E93"/>
  <c r="E92" s="1"/>
  <c r="E105" s="1"/>
  <c r="K105" s="1"/>
  <c r="E43"/>
  <c r="C46"/>
  <c r="K46" s="1"/>
  <c r="C45"/>
  <c r="K57"/>
  <c r="B56"/>
  <c r="J43"/>
  <c r="J93"/>
  <c r="J92" s="1"/>
  <c r="H43"/>
  <c r="H93"/>
  <c r="H92" s="1"/>
  <c r="F43"/>
  <c r="F93"/>
  <c r="F92" s="1"/>
  <c r="D43"/>
  <c r="D93"/>
  <c r="D92" s="1"/>
  <c r="D104" s="1"/>
  <c r="K104" s="1"/>
  <c r="K8"/>
  <c r="K7" s="1"/>
  <c r="B7"/>
  <c r="B45" s="1"/>
  <c r="K56" l="1"/>
  <c r="B44"/>
  <c r="K45"/>
  <c r="C44"/>
  <c r="C93" l="1"/>
  <c r="C92" s="1"/>
  <c r="C103" s="1"/>
  <c r="K103" s="1"/>
  <c r="K100" s="1"/>
  <c r="C43"/>
  <c r="B43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<sst xmlns="http://schemas.openxmlformats.org/spreadsheetml/2006/main" count="123" uniqueCount="123">
  <si>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</si>
  <si>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</si>
  <si>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</si>
  <si>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</si>
  <si>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</si>
  <si>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</si>
  <si>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</si>
  <si>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</si>
  <si>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</si>
  <si>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</si>
  <si>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</si>
  <si>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</si>
  <si>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</si>
  <si>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</si>
  <si>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</si>
  <si>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</si>
  <si>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</si>
  <si>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</si>
  <si>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</si>
  <si>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</si>
  <si>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</si>
  <si>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</si>
  <si>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</si>
  <si>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</si>
  <si>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</si>
  <si>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</si>
  <si>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</si>
  <si>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</si>
  <si>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</si>
  <si>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</si>
  <si>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</si>
  <si>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</si>
  <si>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</si>
  <si>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</si>
  <si>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</si>
  <si>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</si>
  <si>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</si>
  <si>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</si>
  <si>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</si>
  <si>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</si>
  <si>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</si>
  <si>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</si>
  <si>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</si>
  <si>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</si>
  <si>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</si>
  <si>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</si>
  <si>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</si>
  <si>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</si>
  <si>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</si>
  <si>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</si>
  <si>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</si>
  <si>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</si>
  <si>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</si>
  <si>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</si>
  <si>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</si>
  <si>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</si>
  <si>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</si>
  <si>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</si>
  <si>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</si>
  <si>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</si>
  <si>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</si>
  <si>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</si>
  <si>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</si>
  <si>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</si>
  <si>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</si>
  <si>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</si>
  <si>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</si>
  <si>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</si>
  <si>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</si>
  <si>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</si>
  <si>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</si>
  <si>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</si>
  <si>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</si>
  <si>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</si>
  <si>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</si>
  <si>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</si>
  <si>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</si>
  <si>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</si>
  <si>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</si>
  <si>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</si>
  <si>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</si>
  <si>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</si>
  <si>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</si>
  <si>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</si>
  <si>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</si>
  <si>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</si>
  <si>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</si>
  <si>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</si>
  <si>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</si>
  <si>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</si>
  <si>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</si>
  <si>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</si>
  <si>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</si>
  <si>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</si>
  <si>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</si>
  <si>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</si>
  <si>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</si>
  <si>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</si>
  <si>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</si>
  <si>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</si>
  <si>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</si>
  <si>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</si>
  <si>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</si>
  <si>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</si>
  <si>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</si>
  <si>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</si>
  <si>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</si>
  <si>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</si>
  <si>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</si>
  <si>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</si>
  <si>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</si>
  <si>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</si>
  <si>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</si>
  <si>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</si>
  <si>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</si>
  <si>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</si>
  <si>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</si>
  <si>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</si>
  <si>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</si>
  <si>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</si>
  <si>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</si>
  <si>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</si>
  <si>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OPERAÇÃO 13/01/14 - VENCIMENTO 20/01/14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</si>
</sst>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503770</v>
      </c>
      <c r="C7" s="9">
        <f t="shared" si="0"/>
        <v>648674</v>
      </c>
      <c r="D7" s="9">
        <f t="shared" si="0"/>
        <v>679437</v>
      </c>
      <c r="E7" s="9">
        <f t="shared" si="0"/>
        <v>466955</v>
      </c>
      <c r="F7" s="9">
        <f t="shared" si="0"/>
        <v>661647</v>
      </c>
      <c r="G7" s="9">
        <f t="shared" si="0"/>
        <v>1038178</v>
      </c>
      <c r="H7" s="9">
        <f t="shared" si="0"/>
        <v>458741</v>
      </c>
      <c r="I7" s="9">
        <f t="shared" si="0"/>
        <v>103066</v>
      </c>
      <c r="J7" s="9">
        <f t="shared" si="0"/>
        <v>243293</v>
      </c>
      <c r="K7" s="9">
        <f t="shared" si="0"/>
        <v>4803761</v>
      </c>
      <c r="L7" s="55"/>
    </row>
    <row r="8" spans="1:13" ht="17.25" customHeight="1">
      <c r="A8" s="10" t="s">
        <v>31</v>
      </c>
      <c r="B8" s="11">
        <f>B9+B12</f>
        <v>297248</v>
      </c>
      <c r="C8" s="11">
        <f t="shared" ref="C8:J8" si="1">C9+C12</f>
        <v>389490</v>
      </c>
      <c r="D8" s="11">
        <f t="shared" si="1"/>
        <v>384918</v>
      </c>
      <c r="E8" s="11">
        <f t="shared" si="1"/>
        <v>274116</v>
      </c>
      <c r="F8" s="11">
        <f t="shared" si="1"/>
        <v>364952</v>
      </c>
      <c r="G8" s="11">
        <f t="shared" si="1"/>
        <v>555484</v>
      </c>
      <c r="H8" s="11">
        <f t="shared" si="1"/>
        <v>279563</v>
      </c>
      <c r="I8" s="11">
        <f t="shared" si="1"/>
        <v>54472</v>
      </c>
      <c r="J8" s="11">
        <f t="shared" si="1"/>
        <v>136641</v>
      </c>
      <c r="K8" s="11">
        <f>SUM(B8:J8)</f>
        <v>2736884</v>
      </c>
    </row>
    <row r="9" spans="1:13" ht="17.25" customHeight="1">
      <c r="A9" s="15" t="s">
        <v>17</v>
      </c>
      <c r="B9" s="13">
        <f>+B10+B11</f>
        <v>49352</v>
      </c>
      <c r="C9" s="13">
        <f t="shared" ref="C9:J9" si="2">+C10+C11</f>
        <v>66521</v>
      </c>
      <c r="D9" s="13">
        <f t="shared" si="2"/>
        <v>64409</v>
      </c>
      <c r="E9" s="13">
        <f t="shared" si="2"/>
        <v>42861</v>
      </c>
      <c r="F9" s="13">
        <f t="shared" si="2"/>
        <v>51156</v>
      </c>
      <c r="G9" s="13">
        <f t="shared" si="2"/>
        <v>61589</v>
      </c>
      <c r="H9" s="13">
        <f t="shared" si="2"/>
        <v>52621</v>
      </c>
      <c r="I9" s="13">
        <f t="shared" si="2"/>
        <v>10842</v>
      </c>
      <c r="J9" s="13">
        <f t="shared" si="2"/>
        <v>19321</v>
      </c>
      <c r="K9" s="11">
        <f>SUM(B9:J9)</f>
        <v>418672</v>
      </c>
    </row>
    <row r="10" spans="1:13" ht="17.25" customHeight="1">
      <c r="A10" s="31" t="s">
        <v>18</v>
      </c>
      <c r="B10" s="13">
        <v>49352</v>
      </c>
      <c r="C10" s="13">
        <v>66521</v>
      </c>
      <c r="D10" s="13">
        <v>64409</v>
      </c>
      <c r="E10" s="13">
        <v>42861</v>
      </c>
      <c r="F10" s="13">
        <v>51156</v>
      </c>
      <c r="G10" s="13">
        <v>61589</v>
      </c>
      <c r="H10" s="13">
        <v>52621</v>
      </c>
      <c r="I10" s="13">
        <v>10842</v>
      </c>
      <c r="J10" s="13">
        <v>19321</v>
      </c>
      <c r="K10" s="11">
        <f>SUM(B10:J10)</f>
        <v>418672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247896</v>
      </c>
      <c r="C12" s="17">
        <f t="shared" si="3"/>
        <v>322969</v>
      </c>
      <c r="D12" s="17">
        <f t="shared" si="3"/>
        <v>320509</v>
      </c>
      <c r="E12" s="17">
        <f t="shared" si="3"/>
        <v>231255</v>
      </c>
      <c r="F12" s="17">
        <f t="shared" si="3"/>
        <v>313796</v>
      </c>
      <c r="G12" s="17">
        <f t="shared" si="3"/>
        <v>493895</v>
      </c>
      <c r="H12" s="17">
        <f t="shared" si="3"/>
        <v>226942</v>
      </c>
      <c r="I12" s="17">
        <f t="shared" si="3"/>
        <v>43630</v>
      </c>
      <c r="J12" s="17">
        <f t="shared" si="3"/>
        <v>117320</v>
      </c>
      <c r="K12" s="11">
        <f t="shared" ref="K12:K23" si="4">SUM(B12:J12)</f>
        <v>2318212</v>
      </c>
    </row>
    <row r="13" spans="1:13" ht="17.25" customHeight="1">
      <c r="A13" s="14" t="s">
        <v>20</v>
      </c>
      <c r="B13" s="13">
        <v>119956</v>
      </c>
      <c r="C13" s="13">
        <v>168863</v>
      </c>
      <c r="D13" s="13">
        <v>172348</v>
      </c>
      <c r="E13" s="13">
        <v>120371</v>
      </c>
      <c r="F13" s="13">
        <v>162436</v>
      </c>
      <c r="G13" s="13">
        <v>244778</v>
      </c>
      <c r="H13" s="13">
        <v>110329</v>
      </c>
      <c r="I13" s="13">
        <v>25270</v>
      </c>
      <c r="J13" s="13">
        <v>62902</v>
      </c>
      <c r="K13" s="11">
        <f t="shared" si="4"/>
        <v>1187253</v>
      </c>
      <c r="L13" s="55"/>
      <c r="M13" s="56"/>
    </row>
    <row r="14" spans="1:13" ht="17.25" customHeight="1">
      <c r="A14" s="14" t="s">
        <v>21</v>
      </c>
      <c r="B14" s="13">
        <v>120606</v>
      </c>
      <c r="C14" s="13">
        <v>143969</v>
      </c>
      <c r="D14" s="13">
        <v>139052</v>
      </c>
      <c r="E14" s="13">
        <v>104460</v>
      </c>
      <c r="F14" s="13">
        <v>142404</v>
      </c>
      <c r="G14" s="13">
        <v>237368</v>
      </c>
      <c r="H14" s="13">
        <v>109476</v>
      </c>
      <c r="I14" s="13">
        <v>16852</v>
      </c>
      <c r="J14" s="13">
        <v>51307</v>
      </c>
      <c r="K14" s="11">
        <f t="shared" si="4"/>
        <v>1065494</v>
      </c>
      <c r="L14" s="55"/>
    </row>
    <row r="15" spans="1:13" ht="17.25" customHeight="1">
      <c r="A15" s="14" t="s">
        <v>22</v>
      </c>
      <c r="B15" s="13">
        <v>7334</v>
      </c>
      <c r="C15" s="13">
        <v>10137</v>
      </c>
      <c r="D15" s="13">
        <v>9109</v>
      </c>
      <c r="E15" s="13">
        <v>6424</v>
      </c>
      <c r="F15" s="13">
        <v>8956</v>
      </c>
      <c r="G15" s="13">
        <v>11749</v>
      </c>
      <c r="H15" s="13">
        <v>7137</v>
      </c>
      <c r="I15" s="13">
        <v>1508</v>
      </c>
      <c r="J15" s="13">
        <v>3111</v>
      </c>
      <c r="K15" s="11">
        <f t="shared" si="4"/>
        <v>65465</v>
      </c>
    </row>
    <row r="16" spans="1:13" ht="17.25" customHeight="1">
      <c r="A16" s="16" t="s">
        <v>23</v>
      </c>
      <c r="B16" s="11">
        <f>+B17+B18+B19</f>
        <v>170526</v>
      </c>
      <c r="C16" s="11">
        <f t="shared" ref="C16:J16" si="5">+C17+C18+C19</f>
        <v>202600</v>
      </c>
      <c r="D16" s="11">
        <f t="shared" si="5"/>
        <v>225561</v>
      </c>
      <c r="E16" s="11">
        <f t="shared" si="5"/>
        <v>150914</v>
      </c>
      <c r="F16" s="11">
        <f t="shared" si="5"/>
        <v>243728</v>
      </c>
      <c r="G16" s="11">
        <f t="shared" si="5"/>
        <v>424509</v>
      </c>
      <c r="H16" s="11">
        <f t="shared" si="5"/>
        <v>144732</v>
      </c>
      <c r="I16" s="11">
        <f t="shared" si="5"/>
        <v>35795</v>
      </c>
      <c r="J16" s="11">
        <f t="shared" si="5"/>
        <v>78105</v>
      </c>
      <c r="K16" s="11">
        <f t="shared" si="4"/>
        <v>1676470</v>
      </c>
    </row>
    <row r="17" spans="1:12" ht="17.25" customHeight="1">
      <c r="A17" s="12" t="s">
        <v>24</v>
      </c>
      <c r="B17" s="13">
        <v>93226</v>
      </c>
      <c r="C17" s="13">
        <v>121921</v>
      </c>
      <c r="D17" s="13">
        <v>138499</v>
      </c>
      <c r="E17" s="13">
        <v>89218</v>
      </c>
      <c r="F17" s="13">
        <v>142128</v>
      </c>
      <c r="G17" s="13">
        <v>232239</v>
      </c>
      <c r="H17" s="13">
        <v>84137</v>
      </c>
      <c r="I17" s="13">
        <v>22948</v>
      </c>
      <c r="J17" s="13">
        <v>46919</v>
      </c>
      <c r="K17" s="11">
        <f t="shared" si="4"/>
        <v>971235</v>
      </c>
      <c r="L17" s="55"/>
    </row>
    <row r="18" spans="1:12" ht="17.25" customHeight="1">
      <c r="A18" s="12" t="s">
        <v>25</v>
      </c>
      <c r="B18" s="13">
        <v>72740</v>
      </c>
      <c r="C18" s="13">
        <v>75050</v>
      </c>
      <c r="D18" s="13">
        <v>81348</v>
      </c>
      <c r="E18" s="13">
        <v>57973</v>
      </c>
      <c r="F18" s="13">
        <v>95715</v>
      </c>
      <c r="G18" s="13">
        <v>182911</v>
      </c>
      <c r="H18" s="13">
        <v>56903</v>
      </c>
      <c r="I18" s="13">
        <v>11902</v>
      </c>
      <c r="J18" s="13">
        <v>29344</v>
      </c>
      <c r="K18" s="11">
        <f t="shared" si="4"/>
        <v>663886</v>
      </c>
      <c r="L18" s="55"/>
    </row>
    <row r="19" spans="1:12" ht="17.25" customHeight="1">
      <c r="A19" s="12" t="s">
        <v>26</v>
      </c>
      <c r="B19" s="13">
        <v>4560</v>
      </c>
      <c r="C19" s="13">
        <v>5629</v>
      </c>
      <c r="D19" s="13">
        <v>5714</v>
      </c>
      <c r="E19" s="13">
        <v>3723</v>
      </c>
      <c r="F19" s="13">
        <v>5885</v>
      </c>
      <c r="G19" s="13">
        <v>9359</v>
      </c>
      <c r="H19" s="13">
        <v>3692</v>
      </c>
      <c r="I19" s="13">
        <v>945</v>
      </c>
      <c r="J19" s="13">
        <v>1842</v>
      </c>
      <c r="K19" s="11">
        <f t="shared" si="4"/>
        <v>41349</v>
      </c>
    </row>
    <row r="20" spans="1:12" ht="17.25" customHeight="1">
      <c r="A20" s="16" t="s">
        <v>27</v>
      </c>
      <c r="B20" s="13">
        <v>35996</v>
      </c>
      <c r="C20" s="13">
        <v>56584</v>
      </c>
      <c r="D20" s="13">
        <v>68958</v>
      </c>
      <c r="E20" s="13">
        <v>41925</v>
      </c>
      <c r="F20" s="13">
        <v>52967</v>
      </c>
      <c r="G20" s="13">
        <v>58185</v>
      </c>
      <c r="H20" s="13">
        <v>28769</v>
      </c>
      <c r="I20" s="13">
        <v>12799</v>
      </c>
      <c r="J20" s="13">
        <v>28547</v>
      </c>
      <c r="K20" s="11">
        <f t="shared" si="4"/>
        <v>384730</v>
      </c>
    </row>
    <row r="21" spans="1:12" ht="17.25" customHeight="1">
      <c r="A21" s="12" t="s">
        <v>28</v>
      </c>
      <c r="B21" s="13">
        <v>23037</v>
      </c>
      <c r="C21" s="13">
        <v>36214</v>
      </c>
      <c r="D21" s="13">
        <v>44133</v>
      </c>
      <c r="E21" s="13">
        <v>26832</v>
      </c>
      <c r="F21" s="13">
        <v>33899</v>
      </c>
      <c r="G21" s="13">
        <v>37238</v>
      </c>
      <c r="H21" s="13">
        <v>18412</v>
      </c>
      <c r="I21" s="13">
        <v>8191</v>
      </c>
      <c r="J21" s="13">
        <v>18270</v>
      </c>
      <c r="K21" s="11">
        <f t="shared" si="4"/>
        <v>246226</v>
      </c>
      <c r="L21" s="55"/>
    </row>
    <row r="22" spans="1:12" ht="17.25" customHeight="1">
      <c r="A22" s="12" t="s">
        <v>29</v>
      </c>
      <c r="B22" s="13">
        <v>12959</v>
      </c>
      <c r="C22" s="13">
        <v>20370</v>
      </c>
      <c r="D22" s="13">
        <v>24825</v>
      </c>
      <c r="E22" s="13">
        <v>15093</v>
      </c>
      <c r="F22" s="13">
        <v>19068</v>
      </c>
      <c r="G22" s="13">
        <v>20947</v>
      </c>
      <c r="H22" s="13">
        <v>10357</v>
      </c>
      <c r="I22" s="13">
        <v>4608</v>
      </c>
      <c r="J22" s="13">
        <v>10277</v>
      </c>
      <c r="K22" s="11">
        <f t="shared" si="4"/>
        <v>138504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5677</v>
      </c>
      <c r="I23" s="11">
        <v>0</v>
      </c>
      <c r="J23" s="11">
        <v>0</v>
      </c>
      <c r="K23" s="11">
        <f t="shared" si="4"/>
        <v>5677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12659.84</v>
      </c>
      <c r="I31" s="20">
        <v>0</v>
      </c>
      <c r="J31" s="20">
        <v>0</v>
      </c>
      <c r="K31" s="24">
        <f>SUM(B31:J31)</f>
        <v>12659.84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1159030.51</v>
      </c>
      <c r="C43" s="23">
        <f t="shared" ref="C43:H43" si="8">+C44+C52</f>
        <v>1700185.78</v>
      </c>
      <c r="D43" s="23">
        <f t="shared" si="8"/>
        <v>2019610.6600000001</v>
      </c>
      <c r="E43" s="23">
        <f t="shared" si="8"/>
        <v>1176950.02</v>
      </c>
      <c r="F43" s="23">
        <f t="shared" si="8"/>
        <v>1611392.8800000001</v>
      </c>
      <c r="G43" s="23">
        <f t="shared" si="8"/>
        <v>2175184.75</v>
      </c>
      <c r="H43" s="23">
        <f t="shared" si="8"/>
        <v>1117573.3999999999</v>
      </c>
      <c r="I43" s="23">
        <f>+I44+I52</f>
        <v>434474.72</v>
      </c>
      <c r="J43" s="23">
        <f>+J44+J52</f>
        <v>619709.74</v>
      </c>
      <c r="K43" s="23">
        <f>SUM(B43:J43)</f>
        <v>12014112.460000003</v>
      </c>
    </row>
    <row r="44" spans="1:11" ht="17.25" customHeight="1">
      <c r="A44" s="16" t="s">
        <v>49</v>
      </c>
      <c r="B44" s="24">
        <f>SUM(B45:B51)</f>
        <v>1144011.29</v>
      </c>
      <c r="C44" s="24">
        <f t="shared" ref="C44:H44" si="9">SUM(C45:C51)</f>
        <v>1680159.27</v>
      </c>
      <c r="D44" s="24">
        <f t="shared" si="9"/>
        <v>1999311.32</v>
      </c>
      <c r="E44" s="24">
        <f t="shared" si="9"/>
        <v>1158048.3999999999</v>
      </c>
      <c r="F44" s="24">
        <f t="shared" si="9"/>
        <v>1592981.32</v>
      </c>
      <c r="G44" s="24">
        <f t="shared" si="9"/>
        <v>2150170.46</v>
      </c>
      <c r="H44" s="24">
        <f t="shared" si="9"/>
        <v>1102077.97</v>
      </c>
      <c r="I44" s="24">
        <f>SUM(I45:I51)</f>
        <v>434474.72</v>
      </c>
      <c r="J44" s="24">
        <f>SUM(J45:J51)</f>
        <v>608110.85</v>
      </c>
      <c r="K44" s="24">
        <f t="shared" ref="K44:K52" si="10">SUM(B44:J44)</f>
        <v>11869345.6</v>
      </c>
    </row>
    <row r="45" spans="1:11" ht="17.25" customHeight="1">
      <c r="A45" s="36" t="s">
        <v>50</v>
      </c>
      <c r="B45" s="24">
        <f t="shared" ref="B45:H45" si="11">ROUND(B26*B7,2)</f>
        <v>1144011.29</v>
      </c>
      <c r="C45" s="24">
        <f t="shared" si="11"/>
        <v>1676433.09</v>
      </c>
      <c r="D45" s="24">
        <f t="shared" si="11"/>
        <v>1999311.32</v>
      </c>
      <c r="E45" s="24">
        <f t="shared" si="11"/>
        <v>1158048.3999999999</v>
      </c>
      <c r="F45" s="24">
        <f t="shared" si="11"/>
        <v>1592981.32</v>
      </c>
      <c r="G45" s="24">
        <f t="shared" si="11"/>
        <v>2150170.46</v>
      </c>
      <c r="H45" s="24">
        <f t="shared" si="11"/>
        <v>1089418.1299999999</v>
      </c>
      <c r="I45" s="24">
        <f>ROUND(I26*I7,2)</f>
        <v>434474.72</v>
      </c>
      <c r="J45" s="24">
        <f>ROUND(J26*J7,2)</f>
        <v>608110.85</v>
      </c>
      <c r="K45" s="24">
        <f t="shared" si="10"/>
        <v>11852959.579999998</v>
      </c>
    </row>
    <row r="46" spans="1:11" ht="17.25" customHeight="1">
      <c r="A46" s="36" t="s">
        <v>51</v>
      </c>
      <c r="B46" s="20">
        <v>0</v>
      </c>
      <c r="C46" s="24">
        <f>ROUND(C27*C7,2)</f>
        <v>3726.18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3726.18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12659.84</v>
      </c>
      <c r="I49" s="33">
        <f>+I31</f>
        <v>0</v>
      </c>
      <c r="J49" s="33">
        <f>+J31</f>
        <v>0</v>
      </c>
      <c r="K49" s="24">
        <f t="shared" si="10"/>
        <v>12659.84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18411.560000000001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144766.85999999999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-219926.12</v>
      </c>
      <c r="C56" s="37">
        <f t="shared" si="12"/>
        <v>-223427.82</v>
      </c>
      <c r="D56" s="37">
        <f t="shared" si="12"/>
        <v>-231318.87</v>
      </c>
      <c r="E56" s="37">
        <f t="shared" si="12"/>
        <v>-239809.58000000002</v>
      </c>
      <c r="F56" s="37">
        <f t="shared" si="12"/>
        <v>-245727.7</v>
      </c>
      <c r="G56" s="37">
        <f t="shared" si="12"/>
        <v>-270436.68</v>
      </c>
      <c r="H56" s="37">
        <f t="shared" si="12"/>
        <v>-171212.37</v>
      </c>
      <c r="I56" s="37">
        <f t="shared" si="12"/>
        <v>177516.87</v>
      </c>
      <c r="J56" s="37">
        <f t="shared" si="12"/>
        <v>353269.35000000003</v>
      </c>
      <c r="K56" s="37">
        <f>SUM(B56:J56)</f>
        <v>-1071072.92</v>
      </c>
    </row>
    <row r="57" spans="1:11" ht="18.75" customHeight="1">
      <c r="A57" s="16" t="s">
        <v>84</v>
      </c>
      <c r="B57" s="37">
        <f t="shared" ref="B57:J57" si="13">B58+B59+B60+B61+B62+B63</f>
        <v>-206397.84</v>
      </c>
      <c r="C57" s="37">
        <f t="shared" si="13"/>
        <v>-203586.2</v>
      </c>
      <c r="D57" s="37">
        <f t="shared" si="13"/>
        <v>-211662.25</v>
      </c>
      <c r="E57" s="37">
        <f t="shared" si="13"/>
        <v>-215538.51</v>
      </c>
      <c r="F57" s="37">
        <f t="shared" si="13"/>
        <v>-227456.14</v>
      </c>
      <c r="G57" s="37">
        <f t="shared" si="13"/>
        <v>-243150.08000000002</v>
      </c>
      <c r="H57" s="37">
        <f t="shared" si="13"/>
        <v>-157863</v>
      </c>
      <c r="I57" s="37">
        <f t="shared" si="13"/>
        <v>-32526</v>
      </c>
      <c r="J57" s="37">
        <f t="shared" si="13"/>
        <v>-57963</v>
      </c>
      <c r="K57" s="37">
        <f t="shared" ref="K57:K88" si="14">SUM(B57:J57)</f>
        <v>-1556143.02</v>
      </c>
    </row>
    <row r="58" spans="1:11" ht="18.75" customHeight="1">
      <c r="A58" s="12" t="s">
        <v>85</v>
      </c>
      <c r="B58" s="37">
        <f>-ROUND(B9*$D$3,2)</f>
        <v>-148056</v>
      </c>
      <c r="C58" s="37">
        <f t="shared" ref="C58:J58" si="15">-ROUND(C9*$D$3,2)</f>
        <v>-199563</v>
      </c>
      <c r="D58" s="37">
        <f t="shared" si="15"/>
        <v>-193227</v>
      </c>
      <c r="E58" s="37">
        <f t="shared" si="15"/>
        <v>-128583</v>
      </c>
      <c r="F58" s="37">
        <f t="shared" si="15"/>
        <v>-153468</v>
      </c>
      <c r="G58" s="37">
        <f t="shared" si="15"/>
        <v>-184767</v>
      </c>
      <c r="H58" s="37">
        <f t="shared" si="15"/>
        <v>-157863</v>
      </c>
      <c r="I58" s="37">
        <f t="shared" si="15"/>
        <v>-32526</v>
      </c>
      <c r="J58" s="37">
        <f t="shared" si="15"/>
        <v>-57963</v>
      </c>
      <c r="K58" s="37">
        <f t="shared" si="14"/>
        <v>-1256016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49">
        <v>-30</v>
      </c>
      <c r="C60" s="49">
        <v>-15</v>
      </c>
      <c r="D60" s="20">
        <v>-75</v>
      </c>
      <c r="E60" s="49">
        <v>-30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37">
        <f t="shared" si="14"/>
        <v>-150</v>
      </c>
    </row>
    <row r="61" spans="1:11" ht="18.75" customHeight="1">
      <c r="A61" s="12" t="s">
        <v>61</v>
      </c>
      <c r="B61" s="49">
        <v>-39</v>
      </c>
      <c r="C61" s="49">
        <v>-15</v>
      </c>
      <c r="D61" s="49">
        <v>-15</v>
      </c>
      <c r="E61" s="49">
        <v>-15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37">
        <f t="shared" si="14"/>
        <v>-84</v>
      </c>
    </row>
    <row r="62" spans="1:11" ht="18.75" customHeight="1">
      <c r="A62" s="12" t="s">
        <v>62</v>
      </c>
      <c r="B62" s="49">
        <v>-58272.84</v>
      </c>
      <c r="C62" s="49">
        <v>-3993.2</v>
      </c>
      <c r="D62" s="49">
        <v>-18345.25</v>
      </c>
      <c r="E62" s="49">
        <v>-86910.51</v>
      </c>
      <c r="F62" s="49">
        <v>-73988.14</v>
      </c>
      <c r="G62" s="49">
        <v>-58383.08</v>
      </c>
      <c r="H62" s="20">
        <v>0</v>
      </c>
      <c r="I62" s="20">
        <v>0</v>
      </c>
      <c r="J62" s="20">
        <v>0</v>
      </c>
      <c r="K62" s="37">
        <f t="shared" si="14"/>
        <v>-299893.02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37">
        <f t="shared" ref="B64:J64" si="16">SUM(B65:B88)</f>
        <v>-13528.28</v>
      </c>
      <c r="C64" s="37">
        <f t="shared" si="16"/>
        <v>-19841.62</v>
      </c>
      <c r="D64" s="37">
        <f t="shared" si="16"/>
        <v>-19656.62</v>
      </c>
      <c r="E64" s="37">
        <f t="shared" si="16"/>
        <v>-24271.07</v>
      </c>
      <c r="F64" s="37">
        <f t="shared" si="16"/>
        <v>-18271.560000000001</v>
      </c>
      <c r="G64" s="37">
        <f t="shared" si="16"/>
        <v>-27286.600000000002</v>
      </c>
      <c r="H64" s="37">
        <f t="shared" si="16"/>
        <v>-13349.37</v>
      </c>
      <c r="I64" s="37">
        <f t="shared" si="16"/>
        <v>210042.87</v>
      </c>
      <c r="J64" s="37">
        <f t="shared" si="16"/>
        <v>411232.35000000003</v>
      </c>
      <c r="K64" s="37">
        <f t="shared" si="14"/>
        <v>485070.10000000003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-13528.28</v>
      </c>
      <c r="C69" s="37">
        <v>-19638.71</v>
      </c>
      <c r="D69" s="37">
        <v>-18565.259999999998</v>
      </c>
      <c r="E69" s="37">
        <v>-13019.08</v>
      </c>
      <c r="F69" s="37">
        <v>-17890.91</v>
      </c>
      <c r="G69" s="37">
        <v>-27262.99</v>
      </c>
      <c r="H69" s="37">
        <v>-13349.37</v>
      </c>
      <c r="I69" s="37">
        <v>-4692.92</v>
      </c>
      <c r="J69" s="37">
        <v>-9674.85</v>
      </c>
      <c r="K69" s="50">
        <f t="shared" si="14"/>
        <v>-137622.37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50">
        <v>252000</v>
      </c>
      <c r="J77" s="50">
        <v>432000</v>
      </c>
      <c r="K77" s="50">
        <f t="shared" si="14"/>
        <v>684000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-9768.69</v>
      </c>
      <c r="F88" s="20">
        <v>0</v>
      </c>
      <c r="G88" s="20">
        <v>0</v>
      </c>
      <c r="H88" s="20">
        <v>0</v>
      </c>
      <c r="I88" s="50">
        <v>-5474.38</v>
      </c>
      <c r="J88" s="50">
        <v>-11092.8</v>
      </c>
      <c r="K88" s="50">
        <f t="shared" si="14"/>
        <v>-26335.87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939104.39</v>
      </c>
      <c r="C92" s="25">
        <f t="shared" si="18"/>
        <v>1476757.96</v>
      </c>
      <c r="D92" s="25">
        <f t="shared" si="18"/>
        <v>1788291.79</v>
      </c>
      <c r="E92" s="25">
        <f t="shared" si="18"/>
        <v>937140.44</v>
      </c>
      <c r="F92" s="25">
        <f t="shared" si="18"/>
        <v>1365665.1800000002</v>
      </c>
      <c r="G92" s="25">
        <f t="shared" si="18"/>
        <v>1904748.0699999998</v>
      </c>
      <c r="H92" s="25">
        <f t="shared" si="18"/>
        <v>946361.03</v>
      </c>
      <c r="I92" s="25">
        <f>+I93+I94</f>
        <v>611991.59</v>
      </c>
      <c r="J92" s="25">
        <f>+J93+J94</f>
        <v>972979.09</v>
      </c>
      <c r="K92" s="50">
        <f t="shared" si="17"/>
        <v>10943039.539999999</v>
      </c>
      <c r="L92" s="57"/>
    </row>
    <row r="93" spans="1:12" ht="18.75" customHeight="1">
      <c r="A93" s="16" t="s">
        <v>92</v>
      </c>
      <c r="B93" s="25">
        <f t="shared" ref="B93:J93" si="19">+B44+B57+B64+B89</f>
        <v>924085.17</v>
      </c>
      <c r="C93" s="25">
        <f t="shared" si="19"/>
        <v>1456731.45</v>
      </c>
      <c r="D93" s="25">
        <f t="shared" si="19"/>
        <v>1767992.45</v>
      </c>
      <c r="E93" s="25">
        <f t="shared" si="19"/>
        <v>918238.82</v>
      </c>
      <c r="F93" s="25">
        <f t="shared" si="19"/>
        <v>1347253.62</v>
      </c>
      <c r="G93" s="25">
        <f t="shared" si="19"/>
        <v>1879733.7799999998</v>
      </c>
      <c r="H93" s="25">
        <f t="shared" si="19"/>
        <v>930865.6</v>
      </c>
      <c r="I93" s="25">
        <f t="shared" si="19"/>
        <v>611991.59</v>
      </c>
      <c r="J93" s="25">
        <f t="shared" si="19"/>
        <v>961380.2</v>
      </c>
      <c r="K93" s="50">
        <f t="shared" si="17"/>
        <v>10798272.68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18411.560000000001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144766.85999999999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10943039.52</v>
      </c>
    </row>
    <row r="101" spans="1:11" ht="18.75" customHeight="1">
      <c r="A101" s="27" t="s">
        <v>80</v>
      </c>
      <c r="B101" s="28">
        <v>110081.76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110081.76</v>
      </c>
    </row>
    <row r="102" spans="1:11" ht="18.75" customHeight="1">
      <c r="A102" s="27" t="s">
        <v>81</v>
      </c>
      <c r="B102" s="28">
        <v>829022.63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829022.63</v>
      </c>
    </row>
    <row r="103" spans="1:11" ht="18.75" customHeight="1">
      <c r="A103" s="27" t="s">
        <v>82</v>
      </c>
      <c r="B103" s="42">
        <v>0</v>
      </c>
      <c r="C103" s="28">
        <f>+C92</f>
        <v>1476757.96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1476757.96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1788291.79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1788291.79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937140.44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937140.44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168390.2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168390.2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235209.89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235209.89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353374.9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353374.9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608690.18999999994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608690.18999999994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552419.25</v>
      </c>
      <c r="H110" s="42">
        <v>0</v>
      </c>
      <c r="I110" s="42">
        <v>0</v>
      </c>
      <c r="J110" s="42">
        <v>0</v>
      </c>
      <c r="K110" s="43">
        <f t="shared" si="21"/>
        <v>552419.25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45392.24</v>
      </c>
      <c r="H111" s="42">
        <v>0</v>
      </c>
      <c r="I111" s="42">
        <v>0</v>
      </c>
      <c r="J111" s="42">
        <v>0</v>
      </c>
      <c r="K111" s="43">
        <f t="shared" si="21"/>
        <v>45392.24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304371.05</v>
      </c>
      <c r="H112" s="42">
        <v>0</v>
      </c>
      <c r="I112" s="42">
        <v>0</v>
      </c>
      <c r="J112" s="42">
        <v>0</v>
      </c>
      <c r="K112" s="43">
        <f t="shared" si="21"/>
        <v>304371.05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269648.12</v>
      </c>
      <c r="H113" s="42">
        <v>0</v>
      </c>
      <c r="I113" s="42">
        <v>0</v>
      </c>
      <c r="J113" s="42">
        <v>0</v>
      </c>
      <c r="K113" s="43">
        <f t="shared" si="21"/>
        <v>269648.12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732917.4</v>
      </c>
      <c r="H114" s="42">
        <v>0</v>
      </c>
      <c r="I114" s="42">
        <v>0</v>
      </c>
      <c r="J114" s="42">
        <v>0</v>
      </c>
      <c r="K114" s="43">
        <f t="shared" si="21"/>
        <v>732917.4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343067.93</v>
      </c>
      <c r="I115" s="42">
        <v>0</v>
      </c>
      <c r="J115" s="42">
        <v>0</v>
      </c>
      <c r="K115" s="43">
        <f t="shared" si="21"/>
        <v>343067.93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603293.09</v>
      </c>
      <c r="I116" s="42">
        <v>0</v>
      </c>
      <c r="J116" s="42">
        <v>0</v>
      </c>
      <c r="K116" s="43">
        <f t="shared" si="21"/>
        <v>603293.09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611991.59</v>
      </c>
      <c r="J117" s="42">
        <v>0</v>
      </c>
      <c r="K117" s="43">
        <f t="shared" si="21"/>
        <v>611991.59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972979.09</v>
      </c>
      <c r="K118" s="46">
        <f t="shared" si="21"/>
        <v>972979.09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2014-01-17T17:48:30Z</dcterms:modified>
</cp:coreProperties>
</file>