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<sst xmlns="http://schemas.openxmlformats.org/spreadsheetml/2006/main" count="98" uniqueCount="98">
  <si>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</si>
  <si>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</si>
  <si>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</si>
  <si>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</si>
  <si>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</si>
  <si>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</si>
  <si>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</si>
  <si>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</si>
  <si>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</si>
  <si>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</si>
  <si>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</si>
  <si>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</si>
  <si>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</si>
  <si>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</si>
  <si>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</si>
  <si>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</si>
  <si>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</si>
  <si>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</si>
  <si>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</si>
  <si>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</si>
  <si>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</si>
  <si>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</si>
  <si>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</si>
  <si>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</si>
  <si>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</si>
  <si>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</si>
  <si>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</si>
  <si>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</si>
  <si>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</si>
  <si>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</si>
  <si>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</si>
  <si>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</si>
  <si>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</si>
  <si>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</si>
  <si>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</si>
  <si>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</si>
  <si>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</si>
  <si>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</si>
  <si>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</si>
  <si>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</si>
  <si>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</si>
  <si>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</si>
  <si>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</si>
  <si>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</si>
  <si>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</si>
  <si>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</si>
  <si>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</si>
  <si>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</si>
  <si>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</si>
  <si>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</si>
  <si>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</si>
  <si>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</si>
  <si>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</si>
  <si>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</si>
  <si>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</si>
  <si>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</si>
  <si>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</si>
  <si>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</si>
  <si>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</si>
  <si>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</si>
  <si>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</si>
  <si>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</si>
  <si>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</si>
  <si>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</si>
  <si>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</si>
  <si>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</si>
  <si>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</si>
  <si>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</si>
  <si>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</si>
  <si>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</si>
  <si>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</si>
  <si>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</si>
  <si>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</si>
  <si>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</si>
  <si>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</si>
  <si>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</si>
  <si>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</si>
  <si>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</si>
  <si>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</si>
  <si>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</si>
  <si>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</si>
  <si>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</si>
  <si>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</si>
  <si>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</si>
  <si>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</si>
  <si>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</si>
  <si>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</si>
  <si>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</si>
  <si>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</si>
  <si>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</si>
  <si>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</si>
  <si>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</si>
  <si>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</si>
  <si>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</si>
  <si>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</si>
  <si>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</si>
  <si>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</si>
  <si>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14/02/14 - VENCIMENTO 21/02/14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</si>
</sst>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514868</v>
      </c>
      <c r="C7" s="10">
        <f aca="true" t="shared" si="0" ref="C7:I7">C8+C20+C24</f>
        <v>379140</v>
      </c>
      <c r="D7" s="10">
        <f t="shared" si="0"/>
        <v>591675</v>
      </c>
      <c r="E7" s="10">
        <f t="shared" si="0"/>
        <v>752655</v>
      </c>
      <c r="F7" s="10">
        <f t="shared" si="0"/>
        <v>458239</v>
      </c>
      <c r="G7" s="10">
        <f t="shared" si="0"/>
        <v>741597</v>
      </c>
      <c r="H7" s="10">
        <f t="shared" si="0"/>
        <v>399175</v>
      </c>
      <c r="I7" s="10">
        <f t="shared" si="0"/>
        <v>269210</v>
      </c>
      <c r="J7" s="10">
        <f>+J8+J20+J24</f>
        <v>4106559</v>
      </c>
      <c r="L7" s="42"/>
    </row>
    <row r="8" spans="1:10" ht="15.75">
      <c r="A8" s="11" t="s">
        <v>96</v>
      </c>
      <c r="B8" s="12">
        <f>+B9+B12+B16</f>
        <v>290100</v>
      </c>
      <c r="C8" s="12">
        <f aca="true" t="shared" si="1" ref="C8:I8">+C9+C12+C16</f>
        <v>225344</v>
      </c>
      <c r="D8" s="12">
        <f t="shared" si="1"/>
        <v>376173</v>
      </c>
      <c r="E8" s="12">
        <f t="shared" si="1"/>
        <v>443562</v>
      </c>
      <c r="F8" s="12">
        <f t="shared" si="1"/>
        <v>266017</v>
      </c>
      <c r="G8" s="12">
        <f t="shared" si="1"/>
        <v>434104</v>
      </c>
      <c r="H8" s="12">
        <f t="shared" si="1"/>
        <v>211544</v>
      </c>
      <c r="I8" s="12">
        <f t="shared" si="1"/>
        <v>164446</v>
      </c>
      <c r="J8" s="12">
        <f>SUM(B8:I8)</f>
        <v>2411290</v>
      </c>
    </row>
    <row r="9" spans="1:10" ht="15.75">
      <c r="A9" s="13" t="s">
        <v>22</v>
      </c>
      <c r="B9" s="14">
        <v>36784</v>
      </c>
      <c r="C9" s="14">
        <v>34301</v>
      </c>
      <c r="D9" s="14">
        <v>39143</v>
      </c>
      <c r="E9" s="14">
        <v>45910</v>
      </c>
      <c r="F9" s="14">
        <v>39156</v>
      </c>
      <c r="G9" s="14">
        <v>48483</v>
      </c>
      <c r="H9" s="14">
        <v>21786</v>
      </c>
      <c r="I9" s="14">
        <v>25378</v>
      </c>
      <c r="J9" s="12">
        <f aca="true" t="shared" si="2" ref="J9:J19">SUM(B9:I9)</f>
        <v>290941</v>
      </c>
    </row>
    <row r="10" spans="1:10" ht="15.75">
      <c r="A10" s="15" t="s">
        <v>23</v>
      </c>
      <c r="B10" s="14">
        <f>+B9-B11</f>
        <v>36784</v>
      </c>
      <c r="C10" s="14">
        <f aca="true" t="shared" si="3" ref="C10:I10">+C9-C11</f>
        <v>34301</v>
      </c>
      <c r="D10" s="14">
        <f t="shared" si="3"/>
        <v>39143</v>
      </c>
      <c r="E10" s="14">
        <f t="shared" si="3"/>
        <v>45910</v>
      </c>
      <c r="F10" s="14">
        <f t="shared" si="3"/>
        <v>39156</v>
      </c>
      <c r="G10" s="14">
        <f t="shared" si="3"/>
        <v>48483</v>
      </c>
      <c r="H10" s="14">
        <f t="shared" si="3"/>
        <v>21786</v>
      </c>
      <c r="I10" s="14">
        <f t="shared" si="3"/>
        <v>25378</v>
      </c>
      <c r="J10" s="12">
        <f t="shared" si="2"/>
        <v>290941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251571</v>
      </c>
      <c r="C12" s="14">
        <f aca="true" t="shared" si="4" ref="C12:I12">C13+C14+C15</f>
        <v>189653</v>
      </c>
      <c r="D12" s="14">
        <f t="shared" si="4"/>
        <v>335075</v>
      </c>
      <c r="E12" s="14">
        <f t="shared" si="4"/>
        <v>395064</v>
      </c>
      <c r="F12" s="14">
        <f t="shared" si="4"/>
        <v>225042</v>
      </c>
      <c r="G12" s="14">
        <f t="shared" si="4"/>
        <v>382989</v>
      </c>
      <c r="H12" s="14">
        <f t="shared" si="4"/>
        <v>188297</v>
      </c>
      <c r="I12" s="14">
        <f t="shared" si="4"/>
        <v>138216</v>
      </c>
      <c r="J12" s="12">
        <f t="shared" si="2"/>
        <v>2105907</v>
      </c>
    </row>
    <row r="13" spans="1:10" ht="15.75">
      <c r="A13" s="15" t="s">
        <v>25</v>
      </c>
      <c r="B13" s="14">
        <v>125864</v>
      </c>
      <c r="C13" s="14">
        <v>97647</v>
      </c>
      <c r="D13" s="14">
        <v>167134</v>
      </c>
      <c r="E13" s="14">
        <v>200454</v>
      </c>
      <c r="F13" s="14">
        <v>117535</v>
      </c>
      <c r="G13" s="14">
        <v>196390</v>
      </c>
      <c r="H13" s="14">
        <v>95828</v>
      </c>
      <c r="I13" s="14">
        <v>69438</v>
      </c>
      <c r="J13" s="12">
        <f t="shared" si="2"/>
        <v>1070290</v>
      </c>
    </row>
    <row r="14" spans="1:10" ht="15.75">
      <c r="A14" s="15" t="s">
        <v>26</v>
      </c>
      <c r="B14" s="14">
        <v>113334</v>
      </c>
      <c r="C14" s="14">
        <v>81730</v>
      </c>
      <c r="D14" s="14">
        <v>152495</v>
      </c>
      <c r="E14" s="14">
        <v>173606</v>
      </c>
      <c r="F14" s="14">
        <v>95999</v>
      </c>
      <c r="G14" s="14">
        <v>169550</v>
      </c>
      <c r="H14" s="14">
        <v>83785</v>
      </c>
      <c r="I14" s="14">
        <v>63500</v>
      </c>
      <c r="J14" s="12">
        <f t="shared" si="2"/>
        <v>933999</v>
      </c>
    </row>
    <row r="15" spans="1:10" ht="15.75">
      <c r="A15" s="15" t="s">
        <v>27</v>
      </c>
      <c r="B15" s="14">
        <v>12373</v>
      </c>
      <c r="C15" s="14">
        <v>10276</v>
      </c>
      <c r="D15" s="14">
        <v>15446</v>
      </c>
      <c r="E15" s="14">
        <v>21004</v>
      </c>
      <c r="F15" s="14">
        <v>11508</v>
      </c>
      <c r="G15" s="14">
        <v>17049</v>
      </c>
      <c r="H15" s="14">
        <v>8684</v>
      </c>
      <c r="I15" s="14">
        <v>5278</v>
      </c>
      <c r="J15" s="12">
        <f t="shared" si="2"/>
        <v>101618</v>
      </c>
    </row>
    <row r="16" spans="1:10" ht="15.75">
      <c r="A16" s="16" t="s">
        <v>95</v>
      </c>
      <c r="B16" s="14">
        <f>B17+B18+B19</f>
        <v>1745</v>
      </c>
      <c r="C16" s="14">
        <f aca="true" t="shared" si="5" ref="C16:I16">C17+C18+C19</f>
        <v>1390</v>
      </c>
      <c r="D16" s="14">
        <f t="shared" si="5"/>
        <v>1955</v>
      </c>
      <c r="E16" s="14">
        <f t="shared" si="5"/>
        <v>2588</v>
      </c>
      <c r="F16" s="14">
        <f t="shared" si="5"/>
        <v>1819</v>
      </c>
      <c r="G16" s="14">
        <f t="shared" si="5"/>
        <v>2632</v>
      </c>
      <c r="H16" s="14">
        <f t="shared" si="5"/>
        <v>1461</v>
      </c>
      <c r="I16" s="14">
        <f t="shared" si="5"/>
        <v>852</v>
      </c>
      <c r="J16" s="12">
        <f t="shared" si="2"/>
        <v>14442</v>
      </c>
    </row>
    <row r="17" spans="1:10" ht="15.75">
      <c r="A17" s="15" t="s">
        <v>92</v>
      </c>
      <c r="B17" s="14">
        <v>1634</v>
      </c>
      <c r="C17" s="14">
        <v>1281</v>
      </c>
      <c r="D17" s="14">
        <v>1796</v>
      </c>
      <c r="E17" s="14">
        <v>2398</v>
      </c>
      <c r="F17" s="14">
        <v>1643</v>
      </c>
      <c r="G17" s="14">
        <v>2442</v>
      </c>
      <c r="H17" s="14">
        <v>1354</v>
      </c>
      <c r="I17" s="14">
        <v>793</v>
      </c>
      <c r="J17" s="12">
        <f t="shared" si="2"/>
        <v>13341</v>
      </c>
    </row>
    <row r="18" spans="1:10" ht="15.75">
      <c r="A18" s="15" t="s">
        <v>93</v>
      </c>
      <c r="B18" s="14">
        <v>24</v>
      </c>
      <c r="C18" s="14">
        <v>35</v>
      </c>
      <c r="D18" s="14">
        <v>67</v>
      </c>
      <c r="E18" s="14">
        <v>64</v>
      </c>
      <c r="F18" s="14">
        <v>62</v>
      </c>
      <c r="G18" s="14">
        <v>80</v>
      </c>
      <c r="H18" s="14">
        <v>19</v>
      </c>
      <c r="I18" s="14">
        <v>18</v>
      </c>
      <c r="J18" s="12">
        <f t="shared" si="2"/>
        <v>369</v>
      </c>
    </row>
    <row r="19" spans="1:10" ht="15.75">
      <c r="A19" s="15" t="s">
        <v>94</v>
      </c>
      <c r="B19" s="14">
        <v>87</v>
      </c>
      <c r="C19" s="14">
        <v>74</v>
      </c>
      <c r="D19" s="14">
        <v>92</v>
      </c>
      <c r="E19" s="14">
        <v>126</v>
      </c>
      <c r="F19" s="14">
        <v>114</v>
      </c>
      <c r="G19" s="14">
        <v>110</v>
      </c>
      <c r="H19" s="14">
        <v>88</v>
      </c>
      <c r="I19" s="14">
        <v>41</v>
      </c>
      <c r="J19" s="12">
        <f t="shared" si="2"/>
        <v>732</v>
      </c>
    </row>
    <row r="20" spans="1:10" ht="15.75">
      <c r="A20" s="17" t="s">
        <v>28</v>
      </c>
      <c r="B20" s="18">
        <f>B21+B22+B23</f>
        <v>170238</v>
      </c>
      <c r="C20" s="18">
        <f aca="true" t="shared" si="6" ref="C20:I20">C21+C22+C23</f>
        <v>109674</v>
      </c>
      <c r="D20" s="18">
        <f t="shared" si="6"/>
        <v>145805</v>
      </c>
      <c r="E20" s="18">
        <f t="shared" si="6"/>
        <v>213001</v>
      </c>
      <c r="F20" s="18">
        <f t="shared" si="6"/>
        <v>138982</v>
      </c>
      <c r="G20" s="18">
        <f t="shared" si="6"/>
        <v>235043</v>
      </c>
      <c r="H20" s="18">
        <f t="shared" si="6"/>
        <v>154482</v>
      </c>
      <c r="I20" s="18">
        <f t="shared" si="6"/>
        <v>88438</v>
      </c>
      <c r="J20" s="12">
        <f aca="true" t="shared" si="7" ref="J20:J26">SUM(B20:I20)</f>
        <v>1255663</v>
      </c>
    </row>
    <row r="21" spans="1:10" ht="18.75" customHeight="1">
      <c r="A21" s="13" t="s">
        <v>29</v>
      </c>
      <c r="B21" s="14">
        <v>96067</v>
      </c>
      <c r="C21" s="14">
        <v>66638</v>
      </c>
      <c r="D21" s="14">
        <v>88699</v>
      </c>
      <c r="E21" s="14">
        <v>128713</v>
      </c>
      <c r="F21" s="14">
        <v>84097</v>
      </c>
      <c r="G21" s="14">
        <v>138596</v>
      </c>
      <c r="H21" s="14">
        <v>86778</v>
      </c>
      <c r="I21" s="14">
        <v>50010</v>
      </c>
      <c r="J21" s="12">
        <f t="shared" si="7"/>
        <v>739598</v>
      </c>
    </row>
    <row r="22" spans="1:10" ht="18.75" customHeight="1">
      <c r="A22" s="13" t="s">
        <v>30</v>
      </c>
      <c r="B22" s="14">
        <v>67216</v>
      </c>
      <c r="C22" s="14">
        <v>38211</v>
      </c>
      <c r="D22" s="14">
        <v>50909</v>
      </c>
      <c r="E22" s="14">
        <v>74202</v>
      </c>
      <c r="F22" s="14">
        <v>49268</v>
      </c>
      <c r="G22" s="14">
        <v>87516</v>
      </c>
      <c r="H22" s="14">
        <v>62221</v>
      </c>
      <c r="I22" s="14">
        <v>35767</v>
      </c>
      <c r="J22" s="12">
        <f t="shared" si="7"/>
        <v>465310</v>
      </c>
    </row>
    <row r="23" spans="1:10" ht="18.75" customHeight="1">
      <c r="A23" s="13" t="s">
        <v>31</v>
      </c>
      <c r="B23" s="14">
        <v>6955</v>
      </c>
      <c r="C23" s="14">
        <v>4825</v>
      </c>
      <c r="D23" s="14">
        <v>6197</v>
      </c>
      <c r="E23" s="14">
        <v>10086</v>
      </c>
      <c r="F23" s="14">
        <v>5617</v>
      </c>
      <c r="G23" s="14">
        <v>8931</v>
      </c>
      <c r="H23" s="14">
        <v>5483</v>
      </c>
      <c r="I23" s="14">
        <v>2661</v>
      </c>
      <c r="J23" s="12">
        <f t="shared" si="7"/>
        <v>50755</v>
      </c>
    </row>
    <row r="24" spans="1:10" ht="18.75" customHeight="1">
      <c r="A24" s="17" t="s">
        <v>32</v>
      </c>
      <c r="B24" s="14">
        <f>B25+B26</f>
        <v>54530</v>
      </c>
      <c r="C24" s="14">
        <f aca="true" t="shared" si="8" ref="C24:I24">C25+C26</f>
        <v>44122</v>
      </c>
      <c r="D24" s="14">
        <f t="shared" si="8"/>
        <v>69697</v>
      </c>
      <c r="E24" s="14">
        <f t="shared" si="8"/>
        <v>96092</v>
      </c>
      <c r="F24" s="14">
        <f t="shared" si="8"/>
        <v>53240</v>
      </c>
      <c r="G24" s="14">
        <f t="shared" si="8"/>
        <v>72450</v>
      </c>
      <c r="H24" s="14">
        <f t="shared" si="8"/>
        <v>33149</v>
      </c>
      <c r="I24" s="14">
        <f t="shared" si="8"/>
        <v>16326</v>
      </c>
      <c r="J24" s="12">
        <f t="shared" si="7"/>
        <v>439606</v>
      </c>
    </row>
    <row r="25" spans="1:10" ht="18.75" customHeight="1">
      <c r="A25" s="13" t="s">
        <v>33</v>
      </c>
      <c r="B25" s="14">
        <v>34899</v>
      </c>
      <c r="C25" s="14">
        <v>28238</v>
      </c>
      <c r="D25" s="14">
        <v>44606</v>
      </c>
      <c r="E25" s="14">
        <v>61499</v>
      </c>
      <c r="F25" s="14">
        <v>34074</v>
      </c>
      <c r="G25" s="14">
        <v>46368</v>
      </c>
      <c r="H25" s="14">
        <v>21215</v>
      </c>
      <c r="I25" s="14">
        <v>10449</v>
      </c>
      <c r="J25" s="12">
        <f t="shared" si="7"/>
        <v>281348</v>
      </c>
    </row>
    <row r="26" spans="1:10" ht="18.75" customHeight="1">
      <c r="A26" s="13" t="s">
        <v>34</v>
      </c>
      <c r="B26" s="14">
        <v>19631</v>
      </c>
      <c r="C26" s="14">
        <v>15884</v>
      </c>
      <c r="D26" s="14">
        <v>25091</v>
      </c>
      <c r="E26" s="14">
        <v>34593</v>
      </c>
      <c r="F26" s="14">
        <v>19166</v>
      </c>
      <c r="G26" s="14">
        <v>26082</v>
      </c>
      <c r="H26" s="14">
        <v>11934</v>
      </c>
      <c r="I26" s="14">
        <v>5877</v>
      </c>
      <c r="J26" s="12">
        <f t="shared" si="7"/>
        <v>158258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0.9583055416145497</v>
      </c>
      <c r="C32" s="23">
        <f aca="true" t="shared" si="9" ref="C32:I32">(((+C$8+C$20)*C$29)+(C$24*C$30))/C$7</f>
        <v>0.9521092229783193</v>
      </c>
      <c r="D32" s="23">
        <f t="shared" si="9"/>
        <v>0.9739788442979677</v>
      </c>
      <c r="E32" s="23">
        <f t="shared" si="9"/>
        <v>0.9692824266098014</v>
      </c>
      <c r="F32" s="23">
        <f t="shared" si="9"/>
        <v>0.9672826101663106</v>
      </c>
      <c r="G32" s="23">
        <f t="shared" si="9"/>
        <v>0.9716099579690857</v>
      </c>
      <c r="H32" s="23">
        <f t="shared" si="9"/>
        <v>0.913450209306695</v>
      </c>
      <c r="I32" s="23">
        <f t="shared" si="9"/>
        <v>0.977891631811597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1.4991731893018017</v>
      </c>
      <c r="C35" s="26">
        <f aca="true" t="shared" si="10" ref="C35:I35">C32*C34</f>
        <v>1.4645344067852508</v>
      </c>
      <c r="D35" s="26">
        <f t="shared" si="10"/>
        <v>1.5135631240390417</v>
      </c>
      <c r="E35" s="26">
        <f t="shared" si="10"/>
        <v>1.5054894650103434</v>
      </c>
      <c r="F35" s="26">
        <f t="shared" si="10"/>
        <v>1.462144393527395</v>
      </c>
      <c r="G35" s="26">
        <f t="shared" si="10"/>
        <v>1.5394188174062193</v>
      </c>
      <c r="H35" s="26">
        <f t="shared" si="10"/>
        <v>1.6584602000172355</v>
      </c>
      <c r="I35" s="26">
        <f t="shared" si="10"/>
        <v>1.878040878894172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771876.3</v>
      </c>
      <c r="C41" s="29">
        <f aca="true" t="shared" si="13" ref="C41:I41">+C42+C43</f>
        <v>555263.57</v>
      </c>
      <c r="D41" s="29">
        <f t="shared" si="13"/>
        <v>895537.46</v>
      </c>
      <c r="E41" s="29">
        <f t="shared" si="13"/>
        <v>1133114.17</v>
      </c>
      <c r="F41" s="29">
        <f t="shared" si="13"/>
        <v>670011.58</v>
      </c>
      <c r="G41" s="29">
        <f t="shared" si="13"/>
        <v>1141628.38</v>
      </c>
      <c r="H41" s="29">
        <f t="shared" si="13"/>
        <v>662015.85</v>
      </c>
      <c r="I41" s="29">
        <f t="shared" si="13"/>
        <v>505587.39</v>
      </c>
      <c r="J41" s="29">
        <f t="shared" si="12"/>
        <v>6335034.699999999</v>
      </c>
      <c r="L41" s="43"/>
      <c r="M41" s="43"/>
    </row>
    <row r="42" spans="1:10" ht="15.75">
      <c r="A42" s="17" t="s">
        <v>72</v>
      </c>
      <c r="B42" s="30">
        <f>ROUND(+B7*B35,2)</f>
        <v>771876.3</v>
      </c>
      <c r="C42" s="30">
        <f aca="true" t="shared" si="14" ref="C42:I42">ROUND(+C7*C35,2)</f>
        <v>555263.57</v>
      </c>
      <c r="D42" s="30">
        <f t="shared" si="14"/>
        <v>895537.46</v>
      </c>
      <c r="E42" s="30">
        <f t="shared" si="14"/>
        <v>1133114.17</v>
      </c>
      <c r="F42" s="30">
        <f t="shared" si="14"/>
        <v>670011.58</v>
      </c>
      <c r="G42" s="30">
        <f t="shared" si="14"/>
        <v>1141628.38</v>
      </c>
      <c r="H42" s="30">
        <f t="shared" si="14"/>
        <v>662015.85</v>
      </c>
      <c r="I42" s="30">
        <f t="shared" si="14"/>
        <v>505587.39</v>
      </c>
      <c r="J42" s="30">
        <f>SUM(B42:I42)</f>
        <v>6335034.699999999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-146362.48</v>
      </c>
      <c r="C45" s="31">
        <f t="shared" si="16"/>
        <v>-122123.05</v>
      </c>
      <c r="D45" s="31">
        <f t="shared" si="16"/>
        <v>-172999</v>
      </c>
      <c r="E45" s="31">
        <f t="shared" si="16"/>
        <v>-152737.63</v>
      </c>
      <c r="F45" s="31">
        <f t="shared" si="16"/>
        <v>-130016.9</v>
      </c>
      <c r="G45" s="31">
        <f t="shared" si="16"/>
        <v>-200289.32</v>
      </c>
      <c r="H45" s="31">
        <f t="shared" si="16"/>
        <v>-99954.76000000001</v>
      </c>
      <c r="I45" s="31">
        <f t="shared" si="16"/>
        <v>-93671.22</v>
      </c>
      <c r="J45" s="31">
        <f t="shared" si="16"/>
        <v>-1118154.36</v>
      </c>
      <c r="L45" s="43"/>
    </row>
    <row r="46" spans="1:12" ht="15.75">
      <c r="A46" s="17" t="s">
        <v>42</v>
      </c>
      <c r="B46" s="32">
        <f>B47+B48</f>
        <v>-110352</v>
      </c>
      <c r="C46" s="32">
        <f aca="true" t="shared" si="17" ref="C46:I46">C47+C48</f>
        <v>-102903</v>
      </c>
      <c r="D46" s="32">
        <f t="shared" si="17"/>
        <v>-117429</v>
      </c>
      <c r="E46" s="32">
        <f t="shared" si="17"/>
        <v>-137730</v>
      </c>
      <c r="F46" s="32">
        <f t="shared" si="17"/>
        <v>-117468</v>
      </c>
      <c r="G46" s="32">
        <f t="shared" si="17"/>
        <v>-145449</v>
      </c>
      <c r="H46" s="32">
        <f t="shared" si="17"/>
        <v>-65358</v>
      </c>
      <c r="I46" s="32">
        <f t="shared" si="17"/>
        <v>-76134</v>
      </c>
      <c r="J46" s="31">
        <f t="shared" si="12"/>
        <v>-872823</v>
      </c>
      <c r="L46" s="43"/>
    </row>
    <row r="47" spans="1:12" ht="15.75">
      <c r="A47" s="13" t="s">
        <v>67</v>
      </c>
      <c r="B47" s="20">
        <f aca="true" t="shared" si="18" ref="B47:I47">ROUND(-B9*$D$3,2)</f>
        <v>-110352</v>
      </c>
      <c r="C47" s="20">
        <f t="shared" si="18"/>
        <v>-102903</v>
      </c>
      <c r="D47" s="20">
        <f t="shared" si="18"/>
        <v>-117429</v>
      </c>
      <c r="E47" s="20">
        <f t="shared" si="18"/>
        <v>-137730</v>
      </c>
      <c r="F47" s="20">
        <f t="shared" si="18"/>
        <v>-117468</v>
      </c>
      <c r="G47" s="20">
        <f t="shared" si="18"/>
        <v>-145449</v>
      </c>
      <c r="H47" s="20">
        <f t="shared" si="18"/>
        <v>-65358</v>
      </c>
      <c r="I47" s="20">
        <f t="shared" si="18"/>
        <v>-76134</v>
      </c>
      <c r="J47" s="57">
        <f t="shared" si="12"/>
        <v>-872823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-36010.48</v>
      </c>
      <c r="C49" s="32">
        <f t="shared" si="20"/>
        <v>-19220.05</v>
      </c>
      <c r="D49" s="32">
        <f t="shared" si="20"/>
        <v>-55570</v>
      </c>
      <c r="E49" s="32">
        <f t="shared" si="20"/>
        <v>-15007.63</v>
      </c>
      <c r="F49" s="32">
        <f t="shared" si="20"/>
        <v>-12548.9</v>
      </c>
      <c r="G49" s="32">
        <f t="shared" si="20"/>
        <v>-54840.32</v>
      </c>
      <c r="H49" s="32">
        <f t="shared" si="20"/>
        <v>-34596.76</v>
      </c>
      <c r="I49" s="32">
        <f t="shared" si="20"/>
        <v>-17537.22</v>
      </c>
      <c r="J49" s="32">
        <f t="shared" si="20"/>
        <v>-245331.36000000002</v>
      </c>
      <c r="L49" s="50"/>
    </row>
    <row r="50" spans="1:12" ht="15.75">
      <c r="A50" s="13" t="s">
        <v>60</v>
      </c>
      <c r="B50" s="27">
        <v>-36010.48</v>
      </c>
      <c r="C50" s="27">
        <v>-19220.05</v>
      </c>
      <c r="D50" s="27">
        <v>-55070</v>
      </c>
      <c r="E50" s="27">
        <v>-14507.63</v>
      </c>
      <c r="F50" s="27">
        <v>-12548.9</v>
      </c>
      <c r="G50" s="27">
        <v>-54340.32</v>
      </c>
      <c r="H50" s="27">
        <v>-34096.76</v>
      </c>
      <c r="I50" s="27">
        <v>-17537.22</v>
      </c>
      <c r="J50" s="27">
        <f t="shared" si="12"/>
        <v>-243331.36000000002</v>
      </c>
      <c r="L50" s="40"/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-500</v>
      </c>
      <c r="E52" s="27">
        <v>-500</v>
      </c>
      <c r="F52" s="27">
        <v>0</v>
      </c>
      <c r="G52" s="27">
        <v>-500</v>
      </c>
      <c r="H52" s="27">
        <v>-500</v>
      </c>
      <c r="I52" s="27">
        <v>0</v>
      </c>
      <c r="J52" s="27">
        <f t="shared" si="12"/>
        <v>-2000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625513.8200000001</v>
      </c>
      <c r="C57" s="35">
        <f t="shared" si="21"/>
        <v>433140.51999999996</v>
      </c>
      <c r="D57" s="35">
        <f t="shared" si="21"/>
        <v>722538.46</v>
      </c>
      <c r="E57" s="35">
        <f t="shared" si="21"/>
        <v>980376.5399999999</v>
      </c>
      <c r="F57" s="35">
        <f t="shared" si="21"/>
        <v>539994.6799999999</v>
      </c>
      <c r="G57" s="35">
        <f t="shared" si="21"/>
        <v>941339.0599999998</v>
      </c>
      <c r="H57" s="35">
        <f t="shared" si="21"/>
        <v>562061.09</v>
      </c>
      <c r="I57" s="35">
        <f t="shared" si="21"/>
        <v>411916.17000000004</v>
      </c>
      <c r="J57" s="35">
        <f>SUM(B57:I57)</f>
        <v>5216880.339999999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5216880.369999999</v>
      </c>
      <c r="L60" s="43"/>
    </row>
    <row r="61" spans="1:10" ht="17.25" customHeight="1">
      <c r="A61" s="17" t="s">
        <v>46</v>
      </c>
      <c r="B61" s="45">
        <v>84277.73</v>
      </c>
      <c r="C61" s="45">
        <v>87265.93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171543.65999999997</v>
      </c>
    </row>
    <row r="62" spans="1:10" ht="17.25" customHeight="1">
      <c r="A62" s="17" t="s">
        <v>52</v>
      </c>
      <c r="B62" s="45">
        <v>320347.58</v>
      </c>
      <c r="C62" s="45">
        <v>223735.4</v>
      </c>
      <c r="D62" s="44">
        <v>0</v>
      </c>
      <c r="E62" s="45">
        <v>144916.56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688999.54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29968.4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29968.4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131983.22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131983.22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47706.14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47706.14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43973.21</v>
      </c>
      <c r="E66" s="44">
        <v>0</v>
      </c>
      <c r="F66" s="45">
        <v>71458.46</v>
      </c>
      <c r="G66" s="44">
        <v>0</v>
      </c>
      <c r="H66" s="44">
        <v>0</v>
      </c>
      <c r="I66" s="44">
        <v>0</v>
      </c>
      <c r="J66" s="35">
        <f t="shared" si="22"/>
        <v>115431.67000000001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95247.5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95247.5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81975.23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81975.23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17166.97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17166.97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271615.81</v>
      </c>
      <c r="G70" s="44">
        <v>0</v>
      </c>
      <c r="H70" s="44">
        <v>0</v>
      </c>
      <c r="I70" s="44">
        <v>0</v>
      </c>
      <c r="J70" s="35">
        <f t="shared" si="22"/>
        <v>271615.81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102634.09</v>
      </c>
      <c r="H71" s="45">
        <v>152225.55</v>
      </c>
      <c r="I71" s="44">
        <v>0</v>
      </c>
      <c r="J71" s="32">
        <f t="shared" si="22"/>
        <v>254859.63999999998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250466.91</v>
      </c>
      <c r="H72" s="44">
        <v>0</v>
      </c>
      <c r="I72" s="44">
        <v>0</v>
      </c>
      <c r="J72" s="35">
        <f t="shared" si="22"/>
        <v>250466.91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121850.55</v>
      </c>
      <c r="J73" s="32">
        <f t="shared" si="22"/>
        <v>121850.55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169291.66</v>
      </c>
      <c r="J74" s="35">
        <f t="shared" si="22"/>
        <v>169291.66</v>
      </c>
    </row>
    <row r="75" spans="1:10" ht="17.25" customHeight="1">
      <c r="A75" s="41" t="s">
        <v>65</v>
      </c>
      <c r="B75" s="39">
        <v>220888.51</v>
      </c>
      <c r="C75" s="39">
        <v>122139.2</v>
      </c>
      <c r="D75" s="39">
        <v>468907.5</v>
      </c>
      <c r="E75" s="39">
        <v>641070.28</v>
      </c>
      <c r="F75" s="39">
        <v>196920.42</v>
      </c>
      <c r="G75" s="39">
        <v>588238.06</v>
      </c>
      <c r="H75" s="39">
        <v>409835.54</v>
      </c>
      <c r="I75" s="39">
        <v>120773.96</v>
      </c>
      <c r="J75" s="39">
        <f>SUM(B75:I75)</f>
        <v>2768773.4699999997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1.5927420642099328</v>
      </c>
      <c r="C79" s="55">
        <v>1.552746223027232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1.478282113116098</v>
      </c>
      <c r="C80" s="55">
        <v>1.434828595302986</v>
      </c>
      <c r="D80" s="55"/>
      <c r="E80" s="55">
        <v>1.5364855065812422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1.417077567912147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1.4905328857741962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1.7986616367412394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1.719209728135348</v>
      </c>
      <c r="E84" s="55">
        <v>0</v>
      </c>
      <c r="F84" s="55">
        <v>1.5088707358348923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1.4832782857403661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1.4811216525076545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1.4675903868007911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1.4524715789362779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1.4802191982089135</v>
      </c>
      <c r="H89" s="55">
        <v>1.658460199160769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1.6205685614452363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1.8366760815085659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1.9014772528892148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2014-02-20T17:20:56Z</dcterms:modified>
  <cp:category/>
  <cp:version/>
  <cp:contentType/>
  <cp:contentStatus/>
</cp:coreProperties>
</file>