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<sst xmlns="http://schemas.openxmlformats.org/spreadsheetml/2006/main" count="98" uniqueCount="98">
  <si>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</si>
  <si>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</si>
  <si>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</si>
  <si>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</si>
  <si>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</si>
  <si>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</si>
  <si>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</si>
  <si>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</si>
  <si>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</si>
  <si>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</si>
  <si>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</si>
  <si>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</si>
  <si>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</si>
  <si>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</si>
  <si>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</si>
  <si>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</si>
  <si>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</si>
  <si>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</si>
  <si>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</si>
  <si>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</si>
  <si>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</si>
  <si>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</si>
  <si>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</si>
  <si>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</si>
  <si>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</si>
  <si>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</si>
  <si>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</si>
  <si>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</si>
  <si>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</si>
  <si>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</si>
  <si>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</si>
  <si>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</si>
  <si>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</si>
  <si>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</si>
  <si>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</si>
  <si>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</si>
  <si>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</si>
  <si>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</si>
  <si>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</si>
  <si>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</si>
  <si>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</si>
  <si>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</si>
  <si>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</si>
  <si>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</si>
  <si>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</si>
  <si>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</si>
  <si>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</si>
  <si>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</si>
  <si>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</si>
  <si>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</si>
  <si>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</si>
  <si>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</si>
  <si>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</si>
  <si>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</si>
  <si>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</si>
  <si>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</si>
  <si>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</si>
  <si>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</si>
  <si>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</si>
  <si>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</si>
  <si>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</si>
  <si>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</si>
  <si>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</si>
  <si>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</si>
  <si>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</si>
  <si>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</si>
  <si>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</si>
  <si>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</si>
  <si>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</si>
  <si>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</si>
  <si>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</si>
  <si>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</si>
  <si>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</si>
  <si>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</si>
  <si>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</si>
  <si>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</si>
  <si>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</si>
  <si>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</si>
  <si>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</si>
  <si>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</si>
  <si>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</si>
  <si>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</si>
  <si>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</si>
  <si>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</si>
  <si>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</si>
  <si>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</si>
  <si>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</si>
  <si>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</si>
  <si>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</si>
  <si>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</si>
  <si>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</si>
  <si>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</si>
  <si>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</si>
  <si>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</si>
  <si>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</si>
  <si>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</si>
  <si>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</si>
  <si>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11/02/14 - VENCIMENTO 18/02/14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</si>
</sst>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914400</xdr:colOff>
      <xdr:row>97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914400</xdr:colOff>
      <xdr:row>97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914400</xdr:colOff>
      <xdr:row>97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073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3" t="s">
        <v>16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ht="21">
      <c r="A2" s="64" t="s">
        <v>97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5" t="s">
        <v>18</v>
      </c>
      <c r="B4" s="65" t="s">
        <v>19</v>
      </c>
      <c r="C4" s="65"/>
      <c r="D4" s="65"/>
      <c r="E4" s="65"/>
      <c r="F4" s="65"/>
      <c r="G4" s="65"/>
      <c r="H4" s="65"/>
      <c r="I4" s="65"/>
      <c r="J4" s="66" t="s">
        <v>20</v>
      </c>
    </row>
    <row r="5" spans="1:10" ht="38.25">
      <c r="A5" s="65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5"/>
    </row>
    <row r="6" spans="1:10" ht="15.75">
      <c r="A6" s="65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5"/>
    </row>
    <row r="7" spans="1:12" ht="15.75">
      <c r="A7" s="9" t="s">
        <v>21</v>
      </c>
      <c r="B7" s="10">
        <f>B8+B20+B24</f>
        <v>529713</v>
      </c>
      <c r="C7" s="10">
        <f aca="true" t="shared" si="0" ref="C7:I7">C8+C20+C24</f>
        <v>402121</v>
      </c>
      <c r="D7" s="10">
        <f t="shared" si="0"/>
        <v>604687</v>
      </c>
      <c r="E7" s="10">
        <f t="shared" si="0"/>
        <v>767789</v>
      </c>
      <c r="F7" s="10">
        <f t="shared" si="0"/>
        <v>471337</v>
      </c>
      <c r="G7" s="10">
        <f t="shared" si="0"/>
        <v>751459</v>
      </c>
      <c r="H7" s="10">
        <f t="shared" si="0"/>
        <v>400057</v>
      </c>
      <c r="I7" s="10">
        <f t="shared" si="0"/>
        <v>270350</v>
      </c>
      <c r="J7" s="10">
        <f>+J8+J20+J24</f>
        <v>4197513</v>
      </c>
      <c r="L7" s="42"/>
    </row>
    <row r="8" spans="1:10" ht="15.75">
      <c r="A8" s="11" t="s">
        <v>96</v>
      </c>
      <c r="B8" s="12">
        <f>+B9+B12+B16</f>
        <v>293861</v>
      </c>
      <c r="C8" s="12">
        <f aca="true" t="shared" si="1" ref="C8:I8">+C9+C12+C16</f>
        <v>236615</v>
      </c>
      <c r="D8" s="12">
        <f t="shared" si="1"/>
        <v>380726</v>
      </c>
      <c r="E8" s="12">
        <f t="shared" si="1"/>
        <v>448707</v>
      </c>
      <c r="F8" s="12">
        <f t="shared" si="1"/>
        <v>270109</v>
      </c>
      <c r="G8" s="12">
        <f t="shared" si="1"/>
        <v>435000</v>
      </c>
      <c r="H8" s="12">
        <f t="shared" si="1"/>
        <v>212404</v>
      </c>
      <c r="I8" s="12">
        <f t="shared" si="1"/>
        <v>163161</v>
      </c>
      <c r="J8" s="12">
        <f>SUM(B8:I8)</f>
        <v>2440583</v>
      </c>
    </row>
    <row r="9" spans="1:10" ht="15.75">
      <c r="A9" s="13" t="s">
        <v>22</v>
      </c>
      <c r="B9" s="14">
        <v>38542</v>
      </c>
      <c r="C9" s="14">
        <v>35867</v>
      </c>
      <c r="D9" s="14">
        <v>40887</v>
      </c>
      <c r="E9" s="14">
        <v>47717</v>
      </c>
      <c r="F9" s="14">
        <v>41018</v>
      </c>
      <c r="G9" s="14">
        <v>50467</v>
      </c>
      <c r="H9" s="14">
        <v>22363</v>
      </c>
      <c r="I9" s="14">
        <v>25915</v>
      </c>
      <c r="J9" s="12">
        <f aca="true" t="shared" si="2" ref="J9:J19">SUM(B9:I9)</f>
        <v>302776</v>
      </c>
    </row>
    <row r="10" spans="1:10" ht="15.75">
      <c r="A10" s="15" t="s">
        <v>23</v>
      </c>
      <c r="B10" s="14">
        <f>+B9-B11</f>
        <v>38542</v>
      </c>
      <c r="C10" s="14">
        <f aca="true" t="shared" si="3" ref="C10:I10">+C9-C11</f>
        <v>35867</v>
      </c>
      <c r="D10" s="14">
        <f t="shared" si="3"/>
        <v>40887</v>
      </c>
      <c r="E10" s="14">
        <f t="shared" si="3"/>
        <v>47717</v>
      </c>
      <c r="F10" s="14">
        <f t="shared" si="3"/>
        <v>41018</v>
      </c>
      <c r="G10" s="14">
        <f t="shared" si="3"/>
        <v>50467</v>
      </c>
      <c r="H10" s="14">
        <f t="shared" si="3"/>
        <v>22363</v>
      </c>
      <c r="I10" s="14">
        <f t="shared" si="3"/>
        <v>25915</v>
      </c>
      <c r="J10" s="12">
        <f t="shared" si="2"/>
        <v>302776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253665</v>
      </c>
      <c r="C12" s="14">
        <f aca="true" t="shared" si="4" ref="C12:I12">C13+C14+C15</f>
        <v>199339</v>
      </c>
      <c r="D12" s="14">
        <f t="shared" si="4"/>
        <v>337959</v>
      </c>
      <c r="E12" s="14">
        <f t="shared" si="4"/>
        <v>398652</v>
      </c>
      <c r="F12" s="14">
        <f t="shared" si="4"/>
        <v>227337</v>
      </c>
      <c r="G12" s="14">
        <f t="shared" si="4"/>
        <v>382040</v>
      </c>
      <c r="H12" s="14">
        <f t="shared" si="4"/>
        <v>188728</v>
      </c>
      <c r="I12" s="14">
        <f t="shared" si="4"/>
        <v>136463</v>
      </c>
      <c r="J12" s="12">
        <f t="shared" si="2"/>
        <v>2124183</v>
      </c>
    </row>
    <row r="13" spans="1:10" ht="15.75">
      <c r="A13" s="15" t="s">
        <v>25</v>
      </c>
      <c r="B13" s="14">
        <v>127477</v>
      </c>
      <c r="C13" s="14">
        <v>102803</v>
      </c>
      <c r="D13" s="14">
        <v>168427</v>
      </c>
      <c r="E13" s="14">
        <v>203072</v>
      </c>
      <c r="F13" s="14">
        <v>119193</v>
      </c>
      <c r="G13" s="14">
        <v>196636</v>
      </c>
      <c r="H13" s="14">
        <v>96807</v>
      </c>
      <c r="I13" s="14">
        <v>68599</v>
      </c>
      <c r="J13" s="12">
        <f t="shared" si="2"/>
        <v>1083014</v>
      </c>
    </row>
    <row r="14" spans="1:10" ht="15.75">
      <c r="A14" s="15" t="s">
        <v>26</v>
      </c>
      <c r="B14" s="14">
        <v>115346</v>
      </c>
      <c r="C14" s="14">
        <v>86955</v>
      </c>
      <c r="D14" s="14">
        <v>155806</v>
      </c>
      <c r="E14" s="14">
        <v>177155</v>
      </c>
      <c r="F14" s="14">
        <v>97975</v>
      </c>
      <c r="G14" s="14">
        <v>170510</v>
      </c>
      <c r="H14" s="14">
        <v>83953</v>
      </c>
      <c r="I14" s="14">
        <v>63322</v>
      </c>
      <c r="J14" s="12">
        <f t="shared" si="2"/>
        <v>951022</v>
      </c>
    </row>
    <row r="15" spans="1:10" ht="15.75">
      <c r="A15" s="15" t="s">
        <v>27</v>
      </c>
      <c r="B15" s="14">
        <v>10842</v>
      </c>
      <c r="C15" s="14">
        <v>9581</v>
      </c>
      <c r="D15" s="14">
        <v>13726</v>
      </c>
      <c r="E15" s="14">
        <v>18425</v>
      </c>
      <c r="F15" s="14">
        <v>10169</v>
      </c>
      <c r="G15" s="14">
        <v>14894</v>
      </c>
      <c r="H15" s="14">
        <v>7968</v>
      </c>
      <c r="I15" s="14">
        <v>4542</v>
      </c>
      <c r="J15" s="12">
        <f t="shared" si="2"/>
        <v>90147</v>
      </c>
    </row>
    <row r="16" spans="1:10" ht="15.75">
      <c r="A16" s="16" t="s">
        <v>95</v>
      </c>
      <c r="B16" s="14">
        <f>B17+B18+B19</f>
        <v>1654</v>
      </c>
      <c r="C16" s="14">
        <f aca="true" t="shared" si="5" ref="C16:I16">C17+C18+C19</f>
        <v>1409</v>
      </c>
      <c r="D16" s="14">
        <f t="shared" si="5"/>
        <v>1880</v>
      </c>
      <c r="E16" s="14">
        <f t="shared" si="5"/>
        <v>2338</v>
      </c>
      <c r="F16" s="14">
        <f t="shared" si="5"/>
        <v>1754</v>
      </c>
      <c r="G16" s="14">
        <f t="shared" si="5"/>
        <v>2493</v>
      </c>
      <c r="H16" s="14">
        <f t="shared" si="5"/>
        <v>1313</v>
      </c>
      <c r="I16" s="14">
        <f t="shared" si="5"/>
        <v>783</v>
      </c>
      <c r="J16" s="12">
        <f t="shared" si="2"/>
        <v>13624</v>
      </c>
    </row>
    <row r="17" spans="1:10" ht="15.75">
      <c r="A17" s="15" t="s">
        <v>92</v>
      </c>
      <c r="B17" s="14">
        <v>1619</v>
      </c>
      <c r="C17" s="14">
        <v>1361</v>
      </c>
      <c r="D17" s="14">
        <v>1809</v>
      </c>
      <c r="E17" s="14">
        <v>2273</v>
      </c>
      <c r="F17" s="14">
        <v>1687</v>
      </c>
      <c r="G17" s="14">
        <v>2397</v>
      </c>
      <c r="H17" s="14">
        <v>1287</v>
      </c>
      <c r="I17" s="14">
        <v>767</v>
      </c>
      <c r="J17" s="12">
        <f t="shared" si="2"/>
        <v>13200</v>
      </c>
    </row>
    <row r="18" spans="1:10" ht="15.75">
      <c r="A18" s="15" t="s">
        <v>93</v>
      </c>
      <c r="B18" s="14">
        <v>22</v>
      </c>
      <c r="C18" s="14">
        <v>44</v>
      </c>
      <c r="D18" s="14">
        <v>63</v>
      </c>
      <c r="E18" s="14">
        <v>55</v>
      </c>
      <c r="F18" s="14">
        <v>55</v>
      </c>
      <c r="G18" s="14">
        <v>85</v>
      </c>
      <c r="H18" s="14">
        <v>23</v>
      </c>
      <c r="I18" s="14">
        <v>14</v>
      </c>
      <c r="J18" s="12">
        <f t="shared" si="2"/>
        <v>361</v>
      </c>
    </row>
    <row r="19" spans="1:10" ht="15.75">
      <c r="A19" s="15" t="s">
        <v>94</v>
      </c>
      <c r="B19" s="14">
        <v>13</v>
      </c>
      <c r="C19" s="14">
        <v>4</v>
      </c>
      <c r="D19" s="14">
        <v>8</v>
      </c>
      <c r="E19" s="14">
        <v>10</v>
      </c>
      <c r="F19" s="14">
        <v>12</v>
      </c>
      <c r="G19" s="14">
        <v>11</v>
      </c>
      <c r="H19" s="14">
        <v>3</v>
      </c>
      <c r="I19" s="14">
        <v>2</v>
      </c>
      <c r="J19" s="12">
        <f t="shared" si="2"/>
        <v>63</v>
      </c>
    </row>
    <row r="20" spans="1:10" ht="15.75">
      <c r="A20" s="17" t="s">
        <v>28</v>
      </c>
      <c r="B20" s="18">
        <f>B21+B22+B23</f>
        <v>178535</v>
      </c>
      <c r="C20" s="18">
        <f aca="true" t="shared" si="6" ref="C20:I20">C21+C22+C23</f>
        <v>117708</v>
      </c>
      <c r="D20" s="18">
        <f t="shared" si="6"/>
        <v>150675</v>
      </c>
      <c r="E20" s="18">
        <f t="shared" si="6"/>
        <v>218181</v>
      </c>
      <c r="F20" s="18">
        <f t="shared" si="6"/>
        <v>144270</v>
      </c>
      <c r="G20" s="18">
        <f t="shared" si="6"/>
        <v>239882</v>
      </c>
      <c r="H20" s="18">
        <f t="shared" si="6"/>
        <v>152770</v>
      </c>
      <c r="I20" s="18">
        <f t="shared" si="6"/>
        <v>89480</v>
      </c>
      <c r="J20" s="12">
        <f aca="true" t="shared" si="7" ref="J20:J26">SUM(B20:I20)</f>
        <v>1291501</v>
      </c>
    </row>
    <row r="21" spans="1:10" ht="18.75" customHeight="1">
      <c r="A21" s="13" t="s">
        <v>29</v>
      </c>
      <c r="B21" s="14">
        <v>99860</v>
      </c>
      <c r="C21" s="14">
        <v>70690</v>
      </c>
      <c r="D21" s="14">
        <v>90456</v>
      </c>
      <c r="E21" s="14">
        <v>131871</v>
      </c>
      <c r="F21" s="14">
        <v>87375</v>
      </c>
      <c r="G21" s="14">
        <v>140548</v>
      </c>
      <c r="H21" s="14">
        <v>86644</v>
      </c>
      <c r="I21" s="14">
        <v>50345</v>
      </c>
      <c r="J21" s="12">
        <f t="shared" si="7"/>
        <v>757789</v>
      </c>
    </row>
    <row r="22" spans="1:10" ht="18.75" customHeight="1">
      <c r="A22" s="13" t="s">
        <v>30</v>
      </c>
      <c r="B22" s="14">
        <v>72372</v>
      </c>
      <c r="C22" s="14">
        <v>42610</v>
      </c>
      <c r="D22" s="14">
        <v>54594</v>
      </c>
      <c r="E22" s="14">
        <v>77666</v>
      </c>
      <c r="F22" s="14">
        <v>51983</v>
      </c>
      <c r="G22" s="14">
        <v>91447</v>
      </c>
      <c r="H22" s="14">
        <v>61345</v>
      </c>
      <c r="I22" s="14">
        <v>36833</v>
      </c>
      <c r="J22" s="12">
        <f t="shared" si="7"/>
        <v>488850</v>
      </c>
    </row>
    <row r="23" spans="1:10" ht="18.75" customHeight="1">
      <c r="A23" s="13" t="s">
        <v>31</v>
      </c>
      <c r="B23" s="14">
        <v>6303</v>
      </c>
      <c r="C23" s="14">
        <v>4408</v>
      </c>
      <c r="D23" s="14">
        <v>5625</v>
      </c>
      <c r="E23" s="14">
        <v>8644</v>
      </c>
      <c r="F23" s="14">
        <v>4912</v>
      </c>
      <c r="G23" s="14">
        <v>7887</v>
      </c>
      <c r="H23" s="14">
        <v>4781</v>
      </c>
      <c r="I23" s="14">
        <v>2302</v>
      </c>
      <c r="J23" s="12">
        <f t="shared" si="7"/>
        <v>44862</v>
      </c>
    </row>
    <row r="24" spans="1:10" ht="18.75" customHeight="1">
      <c r="A24" s="17" t="s">
        <v>32</v>
      </c>
      <c r="B24" s="14">
        <f>B25+B26</f>
        <v>57317</v>
      </c>
      <c r="C24" s="14">
        <f aca="true" t="shared" si="8" ref="C24:I24">C25+C26</f>
        <v>47798</v>
      </c>
      <c r="D24" s="14">
        <f t="shared" si="8"/>
        <v>73286</v>
      </c>
      <c r="E24" s="14">
        <f t="shared" si="8"/>
        <v>100901</v>
      </c>
      <c r="F24" s="14">
        <f t="shared" si="8"/>
        <v>56958</v>
      </c>
      <c r="G24" s="14">
        <f t="shared" si="8"/>
        <v>76577</v>
      </c>
      <c r="H24" s="14">
        <f t="shared" si="8"/>
        <v>34883</v>
      </c>
      <c r="I24" s="14">
        <f t="shared" si="8"/>
        <v>17709</v>
      </c>
      <c r="J24" s="12">
        <f t="shared" si="7"/>
        <v>465429</v>
      </c>
    </row>
    <row r="25" spans="1:10" ht="18.75" customHeight="1">
      <c r="A25" s="13" t="s">
        <v>33</v>
      </c>
      <c r="B25" s="14">
        <v>36683</v>
      </c>
      <c r="C25" s="14">
        <v>30591</v>
      </c>
      <c r="D25" s="14">
        <v>46903</v>
      </c>
      <c r="E25" s="14">
        <v>64577</v>
      </c>
      <c r="F25" s="14">
        <v>36453</v>
      </c>
      <c r="G25" s="14">
        <v>49009</v>
      </c>
      <c r="H25" s="14">
        <v>22325</v>
      </c>
      <c r="I25" s="14">
        <v>11334</v>
      </c>
      <c r="J25" s="12">
        <f t="shared" si="7"/>
        <v>297875</v>
      </c>
    </row>
    <row r="26" spans="1:10" ht="18.75" customHeight="1">
      <c r="A26" s="13" t="s">
        <v>34</v>
      </c>
      <c r="B26" s="14">
        <v>20634</v>
      </c>
      <c r="C26" s="14">
        <v>17207</v>
      </c>
      <c r="D26" s="14">
        <v>26383</v>
      </c>
      <c r="E26" s="14">
        <v>36324</v>
      </c>
      <c r="F26" s="14">
        <v>20505</v>
      </c>
      <c r="G26" s="14">
        <v>27568</v>
      </c>
      <c r="H26" s="14">
        <v>12558</v>
      </c>
      <c r="I26" s="14">
        <v>6375</v>
      </c>
      <c r="J26" s="12">
        <f t="shared" si="7"/>
        <v>167554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0.9772</v>
      </c>
      <c r="C29" s="22">
        <v>0.9836</v>
      </c>
      <c r="D29" s="22">
        <v>1</v>
      </c>
      <c r="E29" s="22">
        <v>1</v>
      </c>
      <c r="F29" s="22">
        <v>1</v>
      </c>
      <c r="G29" s="22">
        <v>1</v>
      </c>
      <c r="H29" s="22">
        <v>0.9398</v>
      </c>
      <c r="I29" s="22">
        <v>0.9864</v>
      </c>
      <c r="J29" s="21"/>
    </row>
    <row r="30" spans="1:10" ht="18.75" customHeight="1">
      <c r="A30" s="17" t="s">
        <v>36</v>
      </c>
      <c r="B30" s="23">
        <v>0.7988</v>
      </c>
      <c r="C30" s="23">
        <v>0.713</v>
      </c>
      <c r="D30" s="23">
        <v>0.7791</v>
      </c>
      <c r="E30" s="23">
        <v>0.7594</v>
      </c>
      <c r="F30" s="23">
        <v>0.7184</v>
      </c>
      <c r="G30" s="23">
        <v>0.7094</v>
      </c>
      <c r="H30" s="23">
        <v>0.6225</v>
      </c>
      <c r="I30" s="24">
        <v>0.8461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0.9578964284433268</v>
      </c>
      <c r="C32" s="23">
        <f aca="true" t="shared" si="9" ref="C32:I32">(((+C$8+C$20)*C$29)+(C$24*C$30))/C$7</f>
        <v>0.9514352068158589</v>
      </c>
      <c r="D32" s="23">
        <f t="shared" si="9"/>
        <v>0.973227674152082</v>
      </c>
      <c r="E32" s="23">
        <f t="shared" si="9"/>
        <v>0.9683809215813199</v>
      </c>
      <c r="F32" s="23">
        <f t="shared" si="9"/>
        <v>0.9659704780231554</v>
      </c>
      <c r="G32" s="23">
        <f t="shared" si="9"/>
        <v>0.9703865730532205</v>
      </c>
      <c r="H32" s="23">
        <f t="shared" si="9"/>
        <v>0.9121330027971013</v>
      </c>
      <c r="I32" s="23">
        <f t="shared" si="9"/>
        <v>0.9772097921213243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1.4985331726567404</v>
      </c>
      <c r="C35" s="26">
        <f aca="true" t="shared" si="10" ref="C35:I35">C32*C34</f>
        <v>1.4634976351241542</v>
      </c>
      <c r="D35" s="26">
        <f t="shared" si="10"/>
        <v>1.5123958056323354</v>
      </c>
      <c r="E35" s="26">
        <f t="shared" si="10"/>
        <v>1.504089247400106</v>
      </c>
      <c r="F35" s="26">
        <f t="shared" si="10"/>
        <v>1.4601609745798017</v>
      </c>
      <c r="G35" s="26">
        <f t="shared" si="10"/>
        <v>1.5374804863455227</v>
      </c>
      <c r="H35" s="26">
        <f t="shared" si="10"/>
        <v>1.6560686798784172</v>
      </c>
      <c r="I35" s="26">
        <f t="shared" si="10"/>
        <v>1.8767314057690034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793792.5</v>
      </c>
      <c r="C41" s="29">
        <f aca="true" t="shared" si="13" ref="C41:I41">+C42+C43</f>
        <v>588503.13</v>
      </c>
      <c r="D41" s="29">
        <f t="shared" si="13"/>
        <v>914526.08</v>
      </c>
      <c r="E41" s="29">
        <f t="shared" si="13"/>
        <v>1154823.18</v>
      </c>
      <c r="F41" s="29">
        <f t="shared" si="13"/>
        <v>688227.89</v>
      </c>
      <c r="G41" s="29">
        <f t="shared" si="13"/>
        <v>1155353.55</v>
      </c>
      <c r="H41" s="29">
        <f t="shared" si="13"/>
        <v>662521.87</v>
      </c>
      <c r="I41" s="29">
        <f t="shared" si="13"/>
        <v>507374.34</v>
      </c>
      <c r="J41" s="29">
        <f t="shared" si="12"/>
        <v>6465122.54</v>
      </c>
      <c r="L41" s="43"/>
      <c r="M41" s="43"/>
    </row>
    <row r="42" spans="1:10" ht="15.75">
      <c r="A42" s="17" t="s">
        <v>72</v>
      </c>
      <c r="B42" s="30">
        <f>ROUND(+B7*B35,2)</f>
        <v>793792.5</v>
      </c>
      <c r="C42" s="30">
        <f aca="true" t="shared" si="14" ref="C42:I42">ROUND(+C7*C35,2)</f>
        <v>588503.13</v>
      </c>
      <c r="D42" s="30">
        <f t="shared" si="14"/>
        <v>914526.08</v>
      </c>
      <c r="E42" s="30">
        <f t="shared" si="14"/>
        <v>1154823.18</v>
      </c>
      <c r="F42" s="30">
        <f t="shared" si="14"/>
        <v>688227.89</v>
      </c>
      <c r="G42" s="30">
        <f t="shared" si="14"/>
        <v>1155353.55</v>
      </c>
      <c r="H42" s="30">
        <f t="shared" si="14"/>
        <v>662521.87</v>
      </c>
      <c r="I42" s="30">
        <f t="shared" si="14"/>
        <v>507374.34</v>
      </c>
      <c r="J42" s="30">
        <f>SUM(B42:I42)</f>
        <v>6465122.54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0" ht="15.75">
      <c r="A44" s="2"/>
      <c r="B44" s="19"/>
      <c r="C44" s="19"/>
      <c r="D44" s="19"/>
      <c r="E44" s="19"/>
      <c r="F44" s="19"/>
      <c r="G44" s="19"/>
      <c r="H44" s="19"/>
      <c r="I44" s="19"/>
      <c r="J44" s="20"/>
    </row>
    <row r="45" spans="1:12" ht="15.75">
      <c r="A45" s="2" t="s">
        <v>89</v>
      </c>
      <c r="B45" s="31">
        <f aca="true" t="shared" si="16" ref="B45:J45">+B46+B49+B55</f>
        <v>-120592.96</v>
      </c>
      <c r="C45" s="31">
        <f t="shared" si="16"/>
        <v>-112961.08</v>
      </c>
      <c r="D45" s="31">
        <f t="shared" si="16"/>
        <v>-125531</v>
      </c>
      <c r="E45" s="31">
        <f t="shared" si="16"/>
        <v>-149018.73</v>
      </c>
      <c r="F45" s="31">
        <f t="shared" si="16"/>
        <v>-124642.86</v>
      </c>
      <c r="G45" s="31">
        <f t="shared" si="16"/>
        <v>-161167.43</v>
      </c>
      <c r="H45" s="31">
        <f t="shared" si="16"/>
        <v>-73389.57</v>
      </c>
      <c r="I45" s="31">
        <f t="shared" si="16"/>
        <v>-79735.7</v>
      </c>
      <c r="J45" s="31">
        <f t="shared" si="16"/>
        <v>-947039.33</v>
      </c>
      <c r="L45" s="43"/>
    </row>
    <row r="46" spans="1:12" ht="15.75">
      <c r="A46" s="17" t="s">
        <v>42</v>
      </c>
      <c r="B46" s="32">
        <f>B47+B48</f>
        <v>-115626</v>
      </c>
      <c r="C46" s="32">
        <f aca="true" t="shared" si="17" ref="C46:I46">C47+C48</f>
        <v>-107601</v>
      </c>
      <c r="D46" s="32">
        <f t="shared" si="17"/>
        <v>-122661</v>
      </c>
      <c r="E46" s="32">
        <f t="shared" si="17"/>
        <v>-143151</v>
      </c>
      <c r="F46" s="32">
        <f t="shared" si="17"/>
        <v>-123054</v>
      </c>
      <c r="G46" s="32">
        <f t="shared" si="17"/>
        <v>-151401</v>
      </c>
      <c r="H46" s="32">
        <f t="shared" si="17"/>
        <v>-67089</v>
      </c>
      <c r="I46" s="32">
        <f t="shared" si="17"/>
        <v>-77745</v>
      </c>
      <c r="J46" s="31">
        <f t="shared" si="12"/>
        <v>-908328</v>
      </c>
      <c r="L46" s="43"/>
    </row>
    <row r="47" spans="1:12" ht="15.75">
      <c r="A47" s="13" t="s">
        <v>67</v>
      </c>
      <c r="B47" s="20">
        <f aca="true" t="shared" si="18" ref="B47:I47">ROUND(-B9*$D$3,2)</f>
        <v>-115626</v>
      </c>
      <c r="C47" s="20">
        <f t="shared" si="18"/>
        <v>-107601</v>
      </c>
      <c r="D47" s="20">
        <f t="shared" si="18"/>
        <v>-122661</v>
      </c>
      <c r="E47" s="20">
        <f t="shared" si="18"/>
        <v>-143151</v>
      </c>
      <c r="F47" s="20">
        <f t="shared" si="18"/>
        <v>-123054</v>
      </c>
      <c r="G47" s="20">
        <f t="shared" si="18"/>
        <v>-151401</v>
      </c>
      <c r="H47" s="20">
        <f t="shared" si="18"/>
        <v>-67089</v>
      </c>
      <c r="I47" s="20">
        <f t="shared" si="18"/>
        <v>-77745</v>
      </c>
      <c r="J47" s="57">
        <f t="shared" si="12"/>
        <v>-908328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-4966.96</v>
      </c>
      <c r="C49" s="32">
        <f t="shared" si="20"/>
        <v>-5360.08</v>
      </c>
      <c r="D49" s="32">
        <f t="shared" si="20"/>
        <v>-2870</v>
      </c>
      <c r="E49" s="32">
        <f t="shared" si="20"/>
        <v>-5867.73</v>
      </c>
      <c r="F49" s="32">
        <f t="shared" si="20"/>
        <v>-1588.86</v>
      </c>
      <c r="G49" s="32">
        <f t="shared" si="20"/>
        <v>-9766.43</v>
      </c>
      <c r="H49" s="32">
        <f t="shared" si="20"/>
        <v>-6300.57</v>
      </c>
      <c r="I49" s="32">
        <f t="shared" si="20"/>
        <v>-1990.7</v>
      </c>
      <c r="J49" s="32">
        <f t="shared" si="20"/>
        <v>-38711.33</v>
      </c>
      <c r="L49" s="50"/>
    </row>
    <row r="50" spans="1:10" ht="15.75">
      <c r="A50" s="13" t="s">
        <v>60</v>
      </c>
      <c r="B50" s="27">
        <v>-4966.96</v>
      </c>
      <c r="C50" s="27">
        <v>-5360.08</v>
      </c>
      <c r="D50" s="27">
        <v>-2870</v>
      </c>
      <c r="E50" s="27">
        <v>-5867.73</v>
      </c>
      <c r="F50" s="27">
        <v>-1588.86</v>
      </c>
      <c r="G50" s="27">
        <v>-9766.43</v>
      </c>
      <c r="H50" s="27">
        <v>-6300.57</v>
      </c>
      <c r="I50" s="27">
        <v>-1990.7</v>
      </c>
      <c r="J50" s="27">
        <f t="shared" si="12"/>
        <v>-38711.33</v>
      </c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673199.54</v>
      </c>
      <c r="C57" s="35">
        <f t="shared" si="21"/>
        <v>475542.05</v>
      </c>
      <c r="D57" s="35">
        <f t="shared" si="21"/>
        <v>788995.08</v>
      </c>
      <c r="E57" s="35">
        <f t="shared" si="21"/>
        <v>1005804.45</v>
      </c>
      <c r="F57" s="35">
        <f t="shared" si="21"/>
        <v>563585.03</v>
      </c>
      <c r="G57" s="35">
        <f t="shared" si="21"/>
        <v>994186.1200000001</v>
      </c>
      <c r="H57" s="35">
        <f t="shared" si="21"/>
        <v>589132.3</v>
      </c>
      <c r="I57" s="35">
        <f t="shared" si="21"/>
        <v>427638.64</v>
      </c>
      <c r="J57" s="35">
        <f>SUM(B57:I57)</f>
        <v>5518083.21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5518083.1899999995</v>
      </c>
      <c r="L60" s="43"/>
    </row>
    <row r="61" spans="1:10" ht="17.25" customHeight="1">
      <c r="A61" s="17" t="s">
        <v>46</v>
      </c>
      <c r="B61" s="45">
        <v>117618.71</v>
      </c>
      <c r="C61" s="45">
        <v>110821.41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228440.12</v>
      </c>
    </row>
    <row r="62" spans="1:10" ht="17.25" customHeight="1">
      <c r="A62" s="17" t="s">
        <v>52</v>
      </c>
      <c r="B62" s="45">
        <v>334692.34</v>
      </c>
      <c r="C62" s="45">
        <v>242581.43</v>
      </c>
      <c r="D62" s="44">
        <v>0</v>
      </c>
      <c r="E62" s="45">
        <v>153086.09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730359.86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88348.11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88348.11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137364.63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137364.63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48918.7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48918.7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45456.12</v>
      </c>
      <c r="E66" s="44">
        <v>0</v>
      </c>
      <c r="F66" s="45">
        <v>76949.42</v>
      </c>
      <c r="G66" s="44">
        <v>0</v>
      </c>
      <c r="H66" s="44">
        <v>0</v>
      </c>
      <c r="I66" s="44">
        <v>0</v>
      </c>
      <c r="J66" s="35">
        <f t="shared" si="22"/>
        <v>122405.54000000001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111255.89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111255.89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83380.06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83380.06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17012.11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17012.11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289715.19</v>
      </c>
      <c r="G70" s="44">
        <v>0</v>
      </c>
      <c r="H70" s="44">
        <v>0</v>
      </c>
      <c r="I70" s="44">
        <v>0</v>
      </c>
      <c r="J70" s="35">
        <f t="shared" si="22"/>
        <v>289715.19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123269.58</v>
      </c>
      <c r="H71" s="45">
        <v>179296.74</v>
      </c>
      <c r="I71" s="44">
        <v>0</v>
      </c>
      <c r="J71" s="32">
        <f t="shared" si="22"/>
        <v>302566.32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282678.46</v>
      </c>
      <c r="H72" s="44">
        <v>0</v>
      </c>
      <c r="I72" s="44">
        <v>0</v>
      </c>
      <c r="J72" s="35">
        <f t="shared" si="22"/>
        <v>282678.46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122737.71</v>
      </c>
      <c r="J73" s="32">
        <f t="shared" si="22"/>
        <v>122737.71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184126.91</v>
      </c>
      <c r="J74" s="35">
        <f t="shared" si="22"/>
        <v>184126.91</v>
      </c>
    </row>
    <row r="75" spans="1:10" ht="17.25" customHeight="1">
      <c r="A75" s="41" t="s">
        <v>65</v>
      </c>
      <c r="B75" s="39">
        <v>220888.49</v>
      </c>
      <c r="C75" s="39">
        <v>122139.21</v>
      </c>
      <c r="D75" s="39">
        <v>468907.52</v>
      </c>
      <c r="E75" s="39">
        <v>641070.29</v>
      </c>
      <c r="F75" s="39">
        <v>196920.43</v>
      </c>
      <c r="G75" s="39">
        <v>588238.08</v>
      </c>
      <c r="H75" s="39">
        <v>409835.56</v>
      </c>
      <c r="I75" s="39">
        <v>120774</v>
      </c>
      <c r="J75" s="39">
        <f>SUM(B75:I75)</f>
        <v>2768773.58</v>
      </c>
    </row>
    <row r="76" spans="1:10" ht="17.25" customHeight="1">
      <c r="A76" s="61"/>
      <c r="B76" s="62">
        <v>0</v>
      </c>
      <c r="C76" s="62">
        <v>0</v>
      </c>
      <c r="D76" s="62">
        <v>0</v>
      </c>
      <c r="E76" s="62">
        <v>0</v>
      </c>
      <c r="F76" s="62">
        <v>0</v>
      </c>
      <c r="G76" s="62">
        <v>0</v>
      </c>
      <c r="H76" s="62">
        <v>0</v>
      </c>
      <c r="I76" s="62">
        <v>0</v>
      </c>
      <c r="J76" s="62"/>
    </row>
    <row r="77" spans="1:10" ht="15.75">
      <c r="A77" s="46"/>
      <c r="B77" s="47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1.5921384214121592</v>
      </c>
      <c r="C79" s="55">
        <v>1.5493290753374946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1.4776510234475115</v>
      </c>
      <c r="C80" s="55">
        <v>1.4338128627177982</v>
      </c>
      <c r="D80" s="55"/>
      <c r="E80" s="55">
        <v>1.5347082854627654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1.4159484947117948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1.4891498816153665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1.8052988168009025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1.7133998335257634</v>
      </c>
      <c r="E84" s="55">
        <v>0</v>
      </c>
      <c r="F84" s="55">
        <v>1.507083276374166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1.4818983953231724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1.479855651062016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1.4662254198666553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1.4505012664057104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1.4784546535644991</v>
      </c>
      <c r="H89" s="55">
        <v>1.6560686852123574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1.6170309297675582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1.8353953970220807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1.9004081632653063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8" ht="14.25"/>
    <row r="99" spans="6:7" ht="14.25"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2014-02-17T19:15:02Z</dcterms:modified>
  <cp:category/>
  <cp:version/>
  <cp:contentType/>
  <cp:contentStatus/>
</cp:coreProperties>
</file>