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DETALHAMENTO PERMISSÃO" sheetId="7" r:id="rId1"/>
  </sheets>
  <definedNames>
    <definedName name="_xlnm.Print_Titles" localSheetId="0">'DETALHAMENTO PERMISSÃO'!$1:$6</definedName>
  </definedNames>
  <calcPr calcId="125725"/>
</workbook>
</file>

<file path=xl/calcChain.xml><?xml version="1.0" encoding="utf-8"?>
<calcChain xmlns="http://schemas.openxmlformats.org/spreadsheetml/2006/main">
  <c r="J9" i="7"/>
  <c r="B10"/>
  <c r="C10"/>
  <c r="D10"/>
  <c r="E10"/>
  <c r="F10"/>
  <c r="G10"/>
  <c r="H10"/>
  <c r="I10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B20"/>
  <c r="C20"/>
  <c r="D20"/>
  <c r="E20"/>
  <c r="F20"/>
  <c r="G20"/>
  <c r="H20"/>
  <c r="I20"/>
  <c r="J20"/>
  <c r="J21"/>
  <c r="J22"/>
  <c r="J23"/>
  <c r="B24"/>
  <c r="C24"/>
  <c r="D24"/>
  <c r="E24"/>
  <c r="F24"/>
  <c r="G24"/>
  <c r="H24"/>
  <c r="I24"/>
  <c r="J24"/>
  <c r="J25"/>
  <c r="J26"/>
  <c r="B37"/>
  <c r="C37"/>
  <c r="D37"/>
  <c r="E37"/>
  <c r="E43" s="1"/>
  <c r="F37"/>
  <c r="G37"/>
  <c r="G43" s="1"/>
  <c r="H37"/>
  <c r="I37"/>
  <c r="I43" s="1"/>
  <c r="J38"/>
  <c r="J39"/>
  <c r="B43"/>
  <c r="D43"/>
  <c r="F43"/>
  <c r="H43"/>
  <c r="B47"/>
  <c r="C47"/>
  <c r="D47"/>
  <c r="E47"/>
  <c r="F47"/>
  <c r="G47"/>
  <c r="H47"/>
  <c r="I47"/>
  <c r="B48"/>
  <c r="B46" s="1"/>
  <c r="C48"/>
  <c r="D48"/>
  <c r="D46" s="1"/>
  <c r="E48"/>
  <c r="F48"/>
  <c r="F46" s="1"/>
  <c r="G48"/>
  <c r="H48"/>
  <c r="H46" s="1"/>
  <c r="I48"/>
  <c r="J48"/>
  <c r="B49"/>
  <c r="C49"/>
  <c r="D49"/>
  <c r="E49"/>
  <c r="F49"/>
  <c r="G49"/>
  <c r="H49"/>
  <c r="I49"/>
  <c r="J50"/>
  <c r="J51"/>
  <c r="J52"/>
  <c r="J53"/>
  <c r="J54"/>
  <c r="J55"/>
  <c r="J61"/>
  <c r="J62"/>
  <c r="J63"/>
  <c r="J64"/>
  <c r="J65"/>
  <c r="J66"/>
  <c r="J67"/>
  <c r="J68"/>
  <c r="J69"/>
  <c r="J70"/>
  <c r="J71"/>
  <c r="J72"/>
  <c r="J73"/>
  <c r="J74"/>
  <c r="J75"/>
  <c r="H45" l="1"/>
  <c r="F45"/>
  <c r="D45"/>
  <c r="I8"/>
  <c r="G8"/>
  <c r="E8"/>
  <c r="C8"/>
  <c r="J60"/>
  <c r="J49"/>
  <c r="I46"/>
  <c r="I45" s="1"/>
  <c r="G46"/>
  <c r="G45" s="1"/>
  <c r="E46"/>
  <c r="E45" s="1"/>
  <c r="C46"/>
  <c r="C45" s="1"/>
  <c r="J37"/>
  <c r="H8"/>
  <c r="F8"/>
  <c r="D8"/>
  <c r="B8"/>
  <c r="C7"/>
  <c r="J46"/>
  <c r="J45" s="1"/>
  <c r="B45"/>
  <c r="I7"/>
  <c r="G7"/>
  <c r="E7"/>
  <c r="H7"/>
  <c r="F7"/>
  <c r="D7"/>
  <c r="J8"/>
  <c r="J7" s="1"/>
  <c r="B7"/>
  <c r="B32"/>
  <c r="B35" s="1"/>
  <c r="J47"/>
  <c r="C43"/>
  <c r="J43" s="1"/>
  <c r="B42" l="1"/>
  <c r="D32"/>
  <c r="D35" s="1"/>
  <c r="D42" s="1"/>
  <c r="D41" s="1"/>
  <c r="D57" s="1"/>
  <c r="F32"/>
  <c r="F35" s="1"/>
  <c r="F42" s="1"/>
  <c r="F41" s="1"/>
  <c r="F57" s="1"/>
  <c r="H32"/>
  <c r="H35" s="1"/>
  <c r="H42" s="1"/>
  <c r="H41" s="1"/>
  <c r="H57" s="1"/>
  <c r="E32"/>
  <c r="E35" s="1"/>
  <c r="E42" s="1"/>
  <c r="E41" s="1"/>
  <c r="E57" s="1"/>
  <c r="G32"/>
  <c r="G35" s="1"/>
  <c r="G42" s="1"/>
  <c r="G41" s="1"/>
  <c r="G57" s="1"/>
  <c r="I32"/>
  <c r="I35" s="1"/>
  <c r="I42" s="1"/>
  <c r="I41" s="1"/>
  <c r="I57" s="1"/>
  <c r="C32"/>
  <c r="C35" s="1"/>
  <c r="C42" s="1"/>
  <c r="C41" s="1"/>
  <c r="C57" s="1"/>
  <c r="B41" l="1"/>
  <c r="J42"/>
  <c r="J41" l="1"/>
  <c r="B57"/>
  <c r="J57" s="1"/>
</calcChain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<sst xmlns="http://schemas.openxmlformats.org/spreadsheetml/2006/main" count="98" uniqueCount="98">
  <si>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</si>
  <si>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</si>
  <si>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</si>
  <si>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</si>
  <si>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</si>
  <si>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</si>
  <si>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</si>
  <si>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</si>
  <si>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</si>
  <si>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</si>
  <si>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</si>
  <si>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</si>
  <si>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</si>
  <si>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</si>
  <si>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</si>
  <si>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</si>
  <si>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</si>
  <si>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</si>
  <si>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</si>
  <si>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</si>
  <si>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</si>
  <si>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</si>
  <si>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</si>
  <si>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</si>
  <si>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</si>
  <si>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</si>
  <si>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</si>
  <si>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</si>
  <si>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</si>
  <si>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</si>
  <si>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</si>
  <si>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</si>
  <si>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</si>
  <si>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</si>
  <si>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</si>
  <si>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</si>
  <si>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</si>
  <si>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</si>
  <si>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</si>
  <si>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</si>
  <si>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</si>
  <si>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</si>
  <si>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</si>
  <si>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</si>
  <si>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</si>
  <si>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</si>
  <si>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</si>
  <si>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</si>
  <si>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</si>
  <si>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</si>
  <si>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</si>
  <si>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</si>
  <si>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</si>
  <si>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</si>
  <si>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</si>
  <si>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</si>
  <si>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</si>
  <si>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</si>
  <si>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</si>
  <si>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</si>
  <si>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</si>
  <si>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</si>
  <si>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</si>
  <si>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</si>
  <si>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</si>
  <si>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</si>
  <si>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</si>
  <si>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</si>
  <si>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</si>
  <si>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</si>
  <si>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</si>
  <si>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</si>
  <si>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</si>
  <si>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</si>
  <si>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</si>
  <si>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</si>
  <si>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</si>
  <si>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</si>
  <si>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</si>
  <si>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</si>
  <si>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</si>
  <si>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</si>
  <si>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</si>
  <si>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</si>
  <si>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</si>
  <si>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</si>
  <si>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</si>
  <si>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</si>
  <si>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</si>
  <si>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</si>
  <si>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</si>
  <si>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</si>
  <si>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</si>
  <si>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</si>
  <si>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</si>
  <si>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</si>
  <si>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</si>
  <si>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08/02/14 - VENCIMENTO 14/02/14</t>
  </si>
</sst>
</file>

<file path=xl/styles.xml><?xml version="1.0" encoding="utf-8"?>
<styleSheet xmlns="http://schemas.openxmlformats.org/spreadsheetml/2006/main">
  <numFmts count="8"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* #,##0.0000_);_(* \(#,##0.0000\);_(* &quot;-&quot;??_);_(@_)"/>
    <numFmt numFmtId="167" formatCode="_-&quot;R$&quot;\ * #,##0.0000_-;\-&quot;R$&quot;\ * #,##0.0000_-;_-&quot;R$&quot;\ * &quot;-&quot;??_-;_-@_-"/>
    <numFmt numFmtId="168" formatCode="0.000000000000"/>
    <numFmt numFmtId="169" formatCode="_-&quot;R$&quot;\ * #,##0.000000000000_-;\-&quot;R$&quot;\ * #,##0.000000000000_-;_-&quot;R$&quot;\ * &quot;-&quot;????????????_-;_-@_-"/>
  </numFmts>
  <fonts count="7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2" fillId="2" borderId="3" xfId="2" applyFont="1" applyFill="1" applyBorder="1" applyAlignment="1">
      <alignment horizontal="left" vertical="center"/>
    </xf>
    <xf numFmtId="164" fontId="2" fillId="2" borderId="3" xfId="1" applyFont="1" applyFill="1" applyBorder="1" applyAlignment="1">
      <alignment vertical="center"/>
    </xf>
    <xf numFmtId="1" fontId="2" fillId="2" borderId="3" xfId="2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indent="1"/>
    </xf>
    <xf numFmtId="165" fontId="4" fillId="0" borderId="2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3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3" applyFont="1" applyFill="1" applyBorder="1" applyAlignment="1">
      <alignment vertical="center"/>
    </xf>
    <xf numFmtId="43" fontId="4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1" xfId="3" applyNumberFormat="1" applyFont="1" applyFill="1" applyBorder="1" applyAlignment="1">
      <alignment horizontal="center" vertical="center"/>
    </xf>
    <xf numFmtId="166" fontId="4" fillId="0" borderId="1" xfId="3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44" fontId="4" fillId="0" borderId="1" xfId="1" applyNumberFormat="1" applyFont="1" applyFill="1" applyBorder="1" applyAlignment="1">
      <alignment horizontal="center" vertical="center"/>
    </xf>
    <xf numFmtId="44" fontId="4" fillId="0" borderId="1" xfId="1" applyNumberFormat="1" applyFont="1" applyFill="1" applyBorder="1" applyAlignment="1">
      <alignment vertical="center"/>
    </xf>
    <xf numFmtId="43" fontId="4" fillId="0" borderId="1" xfId="3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left" vertical="center" indent="2"/>
    </xf>
    <xf numFmtId="164" fontId="4" fillId="0" borderId="1" xfId="1" applyFont="1" applyFill="1" applyBorder="1" applyAlignment="1">
      <alignment vertical="center"/>
    </xf>
    <xf numFmtId="43" fontId="3" fillId="0" borderId="1" xfId="1" applyNumberFormat="1" applyFont="1" applyBorder="1" applyAlignment="1">
      <alignment vertical="center"/>
    </xf>
    <xf numFmtId="43" fontId="3" fillId="0" borderId="1" xfId="1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2"/>
    </xf>
    <xf numFmtId="164" fontId="4" fillId="0" borderId="4" xfId="1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left" vertical="center" indent="2"/>
    </xf>
    <xf numFmtId="165" fontId="3" fillId="0" borderId="0" xfId="3" applyNumberFormat="1" applyFont="1" applyFill="1" applyAlignment="1">
      <alignment vertical="center"/>
    </xf>
    <xf numFmtId="43" fontId="3" fillId="0" borderId="0" xfId="3" applyFont="1" applyFill="1" applyAlignment="1">
      <alignment vertical="center"/>
    </xf>
    <xf numFmtId="43" fontId="4" fillId="0" borderId="1" xfId="1" applyNumberFormat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indent="2"/>
    </xf>
    <xf numFmtId="43" fontId="4" fillId="0" borderId="2" xfId="1" applyNumberFormat="1" applyFont="1" applyBorder="1" applyAlignment="1">
      <alignment vertical="center"/>
    </xf>
    <xf numFmtId="43" fontId="4" fillId="0" borderId="2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3" fillId="0" borderId="0" xfId="3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vertical="center"/>
    </xf>
    <xf numFmtId="166" fontId="4" fillId="0" borderId="1" xfId="3" applyNumberFormat="1" applyFont="1" applyBorder="1" applyAlignment="1">
      <alignment vertical="center"/>
    </xf>
    <xf numFmtId="166" fontId="4" fillId="0" borderId="4" xfId="3" applyNumberFormat="1" applyFont="1" applyBorder="1" applyAlignment="1">
      <alignment vertical="center"/>
    </xf>
    <xf numFmtId="43" fontId="4" fillId="0" borderId="1" xfId="3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3" fontId="4" fillId="0" borderId="4" xfId="3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4.25"/>
  <cols>
    <col min="1" max="1" width="81.875" style="1" customWidth="1"/>
    <col min="2" max="6" width="16.25" style="1" customWidth="1"/>
    <col min="7" max="7" width="20.125" style="1" bestFit="1" customWidth="1"/>
    <col min="8" max="9" width="16.25" style="1" customWidth="1"/>
    <col min="10" max="10" width="17.25" style="1" bestFit="1" customWidth="1"/>
    <col min="11" max="11" width="9" style="1"/>
    <col min="12" max="12" width="15.375" style="1" customWidth="1"/>
    <col min="13" max="13" width="11.125" style="1" bestFit="1" customWidth="1"/>
    <col min="14" max="16384" width="9" style="1"/>
  </cols>
  <sheetData>
    <row r="1" spans="1:12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2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2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2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389611</v>
      </c>
      <c r="C7" s="10">
        <f t="shared" ref="C7:I7" si="0">C8+C20+C24</f>
        <v>272763</v>
      </c>
      <c r="D7" s="10">
        <f t="shared" si="0"/>
        <v>449446</v>
      </c>
      <c r="E7" s="10">
        <f t="shared" si="0"/>
        <v>552152</v>
      </c>
      <c r="F7" s="10">
        <f t="shared" si="0"/>
        <v>326643</v>
      </c>
      <c r="G7" s="10">
        <f t="shared" si="0"/>
        <v>570403</v>
      </c>
      <c r="H7" s="10">
        <f t="shared" si="0"/>
        <v>318583</v>
      </c>
      <c r="I7" s="10">
        <f t="shared" si="0"/>
        <v>179860</v>
      </c>
      <c r="J7" s="10">
        <f>+J8+J20+J24</f>
        <v>3059461</v>
      </c>
      <c r="L7" s="42"/>
    </row>
    <row r="8" spans="1:12" ht="15.75">
      <c r="A8" s="11" t="s">
        <v>96</v>
      </c>
      <c r="B8" s="12">
        <f>+B9+B12+B16</f>
        <v>222934</v>
      </c>
      <c r="C8" s="12">
        <f t="shared" ref="C8:I8" si="1">+C9+C12+C16</f>
        <v>164898</v>
      </c>
      <c r="D8" s="12">
        <f t="shared" si="1"/>
        <v>284179</v>
      </c>
      <c r="E8" s="12">
        <f t="shared" si="1"/>
        <v>326220</v>
      </c>
      <c r="F8" s="12">
        <f t="shared" si="1"/>
        <v>192405</v>
      </c>
      <c r="G8" s="12">
        <f t="shared" si="1"/>
        <v>338819</v>
      </c>
      <c r="H8" s="12">
        <f t="shared" si="1"/>
        <v>179698</v>
      </c>
      <c r="I8" s="12">
        <f t="shared" si="1"/>
        <v>112542</v>
      </c>
      <c r="J8" s="12">
        <f>SUM(B8:I8)</f>
        <v>1821695</v>
      </c>
    </row>
    <row r="9" spans="1:12" ht="15.75">
      <c r="A9" s="13" t="s">
        <v>22</v>
      </c>
      <c r="B9" s="14">
        <v>39169</v>
      </c>
      <c r="C9" s="14">
        <v>34086</v>
      </c>
      <c r="D9" s="14">
        <v>44474</v>
      </c>
      <c r="E9" s="14">
        <v>49820</v>
      </c>
      <c r="F9" s="14">
        <v>39327</v>
      </c>
      <c r="G9" s="14">
        <v>51436</v>
      </c>
      <c r="H9" s="14">
        <v>24339</v>
      </c>
      <c r="I9" s="14">
        <v>22267</v>
      </c>
      <c r="J9" s="12">
        <f t="shared" ref="J9:J19" si="2">SUM(B9:I9)</f>
        <v>304918</v>
      </c>
    </row>
    <row r="10" spans="1:12" ht="15.75">
      <c r="A10" s="15" t="s">
        <v>23</v>
      </c>
      <c r="B10" s="14">
        <f>+B9-B11</f>
        <v>39169</v>
      </c>
      <c r="C10" s="14">
        <f t="shared" ref="C10:I10" si="3">+C9-C11</f>
        <v>34086</v>
      </c>
      <c r="D10" s="14">
        <f t="shared" si="3"/>
        <v>44474</v>
      </c>
      <c r="E10" s="14">
        <f t="shared" si="3"/>
        <v>49820</v>
      </c>
      <c r="F10" s="14">
        <f t="shared" si="3"/>
        <v>39327</v>
      </c>
      <c r="G10" s="14">
        <f t="shared" si="3"/>
        <v>51436</v>
      </c>
      <c r="H10" s="14">
        <f t="shared" si="3"/>
        <v>24339</v>
      </c>
      <c r="I10" s="14">
        <f t="shared" si="3"/>
        <v>22267</v>
      </c>
      <c r="J10" s="12">
        <f t="shared" si="2"/>
        <v>304918</v>
      </c>
    </row>
    <row r="11" spans="1:12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2" ht="15.75">
      <c r="A12" s="16" t="s">
        <v>91</v>
      </c>
      <c r="B12" s="14">
        <f>B13+B14+B15</f>
        <v>182516</v>
      </c>
      <c r="C12" s="14">
        <f t="shared" ref="C12:I12" si="4">C13+C14+C15</f>
        <v>129766</v>
      </c>
      <c r="D12" s="14">
        <f t="shared" si="4"/>
        <v>238221</v>
      </c>
      <c r="E12" s="14">
        <f t="shared" si="4"/>
        <v>274614</v>
      </c>
      <c r="F12" s="14">
        <f t="shared" si="4"/>
        <v>151847</v>
      </c>
      <c r="G12" s="14">
        <f t="shared" si="4"/>
        <v>285375</v>
      </c>
      <c r="H12" s="14">
        <f t="shared" si="4"/>
        <v>154215</v>
      </c>
      <c r="I12" s="14">
        <f t="shared" si="4"/>
        <v>89738</v>
      </c>
      <c r="J12" s="12">
        <f t="shared" si="2"/>
        <v>1506292</v>
      </c>
    </row>
    <row r="13" spans="1:12" ht="15.75">
      <c r="A13" s="15" t="s">
        <v>25</v>
      </c>
      <c r="B13" s="14">
        <v>93008</v>
      </c>
      <c r="C13" s="14">
        <v>69514</v>
      </c>
      <c r="D13" s="14">
        <v>122768</v>
      </c>
      <c r="E13" s="14">
        <v>144433</v>
      </c>
      <c r="F13" s="14">
        <v>81398</v>
      </c>
      <c r="G13" s="14">
        <v>149494</v>
      </c>
      <c r="H13" s="14">
        <v>79386</v>
      </c>
      <c r="I13" s="14">
        <v>44570</v>
      </c>
      <c r="J13" s="12">
        <f t="shared" si="2"/>
        <v>784571</v>
      </c>
    </row>
    <row r="14" spans="1:12" ht="15.75">
      <c r="A14" s="15" t="s">
        <v>26</v>
      </c>
      <c r="B14" s="14">
        <v>84301</v>
      </c>
      <c r="C14" s="14">
        <v>56113</v>
      </c>
      <c r="D14" s="14">
        <v>109294</v>
      </c>
      <c r="E14" s="14">
        <v>121975</v>
      </c>
      <c r="F14" s="14">
        <v>66150</v>
      </c>
      <c r="G14" s="14">
        <v>128402</v>
      </c>
      <c r="H14" s="14">
        <v>70935</v>
      </c>
      <c r="I14" s="14">
        <v>43236</v>
      </c>
      <c r="J14" s="12">
        <f t="shared" si="2"/>
        <v>680406</v>
      </c>
    </row>
    <row r="15" spans="1:12" ht="15.75">
      <c r="A15" s="15" t="s">
        <v>27</v>
      </c>
      <c r="B15" s="14">
        <v>5207</v>
      </c>
      <c r="C15" s="14">
        <v>4139</v>
      </c>
      <c r="D15" s="14">
        <v>6159</v>
      </c>
      <c r="E15" s="14">
        <v>8206</v>
      </c>
      <c r="F15" s="14">
        <v>4299</v>
      </c>
      <c r="G15" s="14">
        <v>7479</v>
      </c>
      <c r="H15" s="14">
        <v>3894</v>
      </c>
      <c r="I15" s="14">
        <v>1932</v>
      </c>
      <c r="J15" s="12">
        <f t="shared" si="2"/>
        <v>41315</v>
      </c>
    </row>
    <row r="16" spans="1:12" ht="15.75">
      <c r="A16" s="16" t="s">
        <v>95</v>
      </c>
      <c r="B16" s="14">
        <f>B17+B18+B19</f>
        <v>1249</v>
      </c>
      <c r="C16" s="14">
        <f t="shared" ref="C16:I16" si="5">C17+C18+C19</f>
        <v>1046</v>
      </c>
      <c r="D16" s="14">
        <f t="shared" si="5"/>
        <v>1484</v>
      </c>
      <c r="E16" s="14">
        <f t="shared" si="5"/>
        <v>1786</v>
      </c>
      <c r="F16" s="14">
        <f t="shared" si="5"/>
        <v>1231</v>
      </c>
      <c r="G16" s="14">
        <f t="shared" si="5"/>
        <v>2008</v>
      </c>
      <c r="H16" s="14">
        <f t="shared" si="5"/>
        <v>1144</v>
      </c>
      <c r="I16" s="14">
        <f t="shared" si="5"/>
        <v>537</v>
      </c>
      <c r="J16" s="12">
        <f t="shared" si="2"/>
        <v>10485</v>
      </c>
    </row>
    <row r="17" spans="1:10" ht="15.75">
      <c r="A17" s="15" t="s">
        <v>92</v>
      </c>
      <c r="B17" s="14">
        <v>1232</v>
      </c>
      <c r="C17" s="14">
        <v>1012</v>
      </c>
      <c r="D17" s="14">
        <v>1438</v>
      </c>
      <c r="E17" s="14">
        <v>1735</v>
      </c>
      <c r="F17" s="14">
        <v>1181</v>
      </c>
      <c r="G17" s="14">
        <v>1925</v>
      </c>
      <c r="H17" s="14">
        <v>1121</v>
      </c>
      <c r="I17" s="14">
        <v>525</v>
      </c>
      <c r="J17" s="12">
        <f t="shared" si="2"/>
        <v>10169</v>
      </c>
    </row>
    <row r="18" spans="1:10" ht="15.75">
      <c r="A18" s="15" t="s">
        <v>93</v>
      </c>
      <c r="B18" s="14">
        <v>17</v>
      </c>
      <c r="C18" s="14">
        <v>34</v>
      </c>
      <c r="D18" s="14">
        <v>46</v>
      </c>
      <c r="E18" s="14">
        <v>51</v>
      </c>
      <c r="F18" s="14">
        <v>50</v>
      </c>
      <c r="G18" s="14">
        <v>83</v>
      </c>
      <c r="H18" s="14">
        <v>23</v>
      </c>
      <c r="I18" s="14">
        <v>12</v>
      </c>
      <c r="J18" s="12">
        <f t="shared" si="2"/>
        <v>316</v>
      </c>
    </row>
    <row r="19" spans="1:10" ht="15.75">
      <c r="A19" s="15" t="s">
        <v>94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5.75">
      <c r="A20" s="17" t="s">
        <v>28</v>
      </c>
      <c r="B20" s="18">
        <f>B21+B22+B23</f>
        <v>124396</v>
      </c>
      <c r="C20" s="18">
        <f t="shared" ref="C20:I20" si="6">C21+C22+C23</f>
        <v>76161</v>
      </c>
      <c r="D20" s="18">
        <f t="shared" si="6"/>
        <v>111775</v>
      </c>
      <c r="E20" s="18">
        <f t="shared" si="6"/>
        <v>154781</v>
      </c>
      <c r="F20" s="18">
        <f t="shared" si="6"/>
        <v>95850</v>
      </c>
      <c r="G20" s="18">
        <f t="shared" si="6"/>
        <v>176217</v>
      </c>
      <c r="H20" s="18">
        <f t="shared" si="6"/>
        <v>113300</v>
      </c>
      <c r="I20" s="18">
        <f t="shared" si="6"/>
        <v>55577</v>
      </c>
      <c r="J20" s="12">
        <f t="shared" ref="J20:J26" si="7">SUM(B20:I20)</f>
        <v>908057</v>
      </c>
    </row>
    <row r="21" spans="1:10" ht="18.75" customHeight="1">
      <c r="A21" s="13" t="s">
        <v>29</v>
      </c>
      <c r="B21" s="14">
        <v>69014</v>
      </c>
      <c r="C21" s="14">
        <v>46457</v>
      </c>
      <c r="D21" s="14">
        <v>65766</v>
      </c>
      <c r="E21" s="14">
        <v>91671</v>
      </c>
      <c r="F21" s="14">
        <v>57859</v>
      </c>
      <c r="G21" s="14">
        <v>101516</v>
      </c>
      <c r="H21" s="14">
        <v>62754</v>
      </c>
      <c r="I21" s="14">
        <v>30920</v>
      </c>
      <c r="J21" s="12">
        <f t="shared" si="7"/>
        <v>525957</v>
      </c>
    </row>
    <row r="22" spans="1:10" ht="18.75" customHeight="1">
      <c r="A22" s="13" t="s">
        <v>30</v>
      </c>
      <c r="B22" s="14">
        <v>52374</v>
      </c>
      <c r="C22" s="14">
        <v>27663</v>
      </c>
      <c r="D22" s="14">
        <v>43406</v>
      </c>
      <c r="E22" s="14">
        <v>59050</v>
      </c>
      <c r="F22" s="14">
        <v>35767</v>
      </c>
      <c r="G22" s="14">
        <v>70784</v>
      </c>
      <c r="H22" s="14">
        <v>48216</v>
      </c>
      <c r="I22" s="14">
        <v>23730</v>
      </c>
      <c r="J22" s="12">
        <f t="shared" si="7"/>
        <v>360990</v>
      </c>
    </row>
    <row r="23" spans="1:10" ht="18.75" customHeight="1">
      <c r="A23" s="13" t="s">
        <v>31</v>
      </c>
      <c r="B23" s="14">
        <v>3008</v>
      </c>
      <c r="C23" s="14">
        <v>2041</v>
      </c>
      <c r="D23" s="14">
        <v>2603</v>
      </c>
      <c r="E23" s="14">
        <v>4060</v>
      </c>
      <c r="F23" s="14">
        <v>2224</v>
      </c>
      <c r="G23" s="14">
        <v>3917</v>
      </c>
      <c r="H23" s="14">
        <v>2330</v>
      </c>
      <c r="I23" s="14">
        <v>927</v>
      </c>
      <c r="J23" s="12">
        <f t="shared" si="7"/>
        <v>21110</v>
      </c>
    </row>
    <row r="24" spans="1:10" ht="18.75" customHeight="1">
      <c r="A24" s="17" t="s">
        <v>32</v>
      </c>
      <c r="B24" s="14">
        <f>B25+B26</f>
        <v>42281</v>
      </c>
      <c r="C24" s="14">
        <f t="shared" ref="C24:I24" si="8">C25+C26</f>
        <v>31704</v>
      </c>
      <c r="D24" s="14">
        <f t="shared" si="8"/>
        <v>53492</v>
      </c>
      <c r="E24" s="14">
        <f t="shared" si="8"/>
        <v>71151</v>
      </c>
      <c r="F24" s="14">
        <f t="shared" si="8"/>
        <v>38388</v>
      </c>
      <c r="G24" s="14">
        <f t="shared" si="8"/>
        <v>55367</v>
      </c>
      <c r="H24" s="14">
        <f t="shared" si="8"/>
        <v>25585</v>
      </c>
      <c r="I24" s="14">
        <f t="shared" si="8"/>
        <v>11741</v>
      </c>
      <c r="J24" s="12">
        <f t="shared" si="7"/>
        <v>329709</v>
      </c>
    </row>
    <row r="25" spans="1:10" ht="18.75" customHeight="1">
      <c r="A25" s="13" t="s">
        <v>33</v>
      </c>
      <c r="B25" s="14">
        <v>27060</v>
      </c>
      <c r="C25" s="14">
        <v>20291</v>
      </c>
      <c r="D25" s="14">
        <v>34235</v>
      </c>
      <c r="E25" s="14">
        <v>45537</v>
      </c>
      <c r="F25" s="14">
        <v>24568</v>
      </c>
      <c r="G25" s="14">
        <v>35435</v>
      </c>
      <c r="H25" s="14">
        <v>16374</v>
      </c>
      <c r="I25" s="14">
        <v>7514</v>
      </c>
      <c r="J25" s="12">
        <f t="shared" si="7"/>
        <v>211014</v>
      </c>
    </row>
    <row r="26" spans="1:10" ht="18.75" customHeight="1">
      <c r="A26" s="13" t="s">
        <v>34</v>
      </c>
      <c r="B26" s="14">
        <v>15221</v>
      </c>
      <c r="C26" s="14">
        <v>11413</v>
      </c>
      <c r="D26" s="14">
        <v>19257</v>
      </c>
      <c r="E26" s="14">
        <v>25614</v>
      </c>
      <c r="F26" s="14">
        <v>13820</v>
      </c>
      <c r="G26" s="14">
        <v>19932</v>
      </c>
      <c r="H26" s="14">
        <v>9211</v>
      </c>
      <c r="I26" s="14">
        <v>4227</v>
      </c>
      <c r="J26" s="12">
        <f t="shared" si="7"/>
        <v>118695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0.97719999999999996</v>
      </c>
      <c r="C29" s="22">
        <v>0.98360000000000003</v>
      </c>
      <c r="D29" s="22">
        <v>1</v>
      </c>
      <c r="E29" s="22">
        <v>1</v>
      </c>
      <c r="F29" s="22">
        <v>1</v>
      </c>
      <c r="G29" s="22">
        <v>1</v>
      </c>
      <c r="H29" s="22">
        <v>0.93979999999999997</v>
      </c>
      <c r="I29" s="22">
        <v>0.98640000000000005</v>
      </c>
      <c r="J29" s="21"/>
    </row>
    <row r="30" spans="1:10" ht="18.75" customHeight="1">
      <c r="A30" s="17" t="s">
        <v>36</v>
      </c>
      <c r="B30" s="23">
        <v>0.79879999999999995</v>
      </c>
      <c r="C30" s="23">
        <v>0.71299999999999997</v>
      </c>
      <c r="D30" s="23">
        <v>0.77910000000000001</v>
      </c>
      <c r="E30" s="23">
        <v>0.75939999999999996</v>
      </c>
      <c r="F30" s="23">
        <v>0.71840000000000004</v>
      </c>
      <c r="G30" s="23">
        <v>0.70940000000000003</v>
      </c>
      <c r="H30" s="23">
        <v>0.62250000000000005</v>
      </c>
      <c r="I30" s="24">
        <v>0.84609999999999996</v>
      </c>
      <c r="J30" s="14"/>
    </row>
    <row r="31" spans="1:10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 + (B$24*B$30))/B$7</f>
        <v>0.95783984230424701</v>
      </c>
      <c r="C32" s="23">
        <f t="shared" ref="C32:I32" si="9">(((+C$8+C$20)*C$29) + (C$24*C$30))/C$7</f>
        <v>0.95214741148909487</v>
      </c>
      <c r="D32" s="23">
        <f t="shared" si="9"/>
        <v>0.97370900441877328</v>
      </c>
      <c r="E32" s="23">
        <f t="shared" si="9"/>
        <v>0.96899598190353387</v>
      </c>
      <c r="F32" s="23">
        <f t="shared" si="9"/>
        <v>0.96690557948586076</v>
      </c>
      <c r="G32" s="23">
        <f t="shared" si="9"/>
        <v>0.97179248671553264</v>
      </c>
      <c r="H32" s="23">
        <f t="shared" si="9"/>
        <v>0.91431803611617679</v>
      </c>
      <c r="I32" s="23">
        <f t="shared" si="9"/>
        <v>0.97724141943734022</v>
      </c>
      <c r="J32" s="21"/>
    </row>
    <row r="33" spans="1:13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3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1.5531999999999999</v>
      </c>
      <c r="F34" s="26">
        <v>1.5116000000000001</v>
      </c>
      <c r="G34" s="26">
        <v>1.5844</v>
      </c>
      <c r="H34" s="26">
        <v>1.8156000000000001</v>
      </c>
      <c r="I34" s="26">
        <v>1.9205000000000001</v>
      </c>
      <c r="J34" s="27"/>
    </row>
    <row r="35" spans="1:13" ht="18.75" customHeight="1">
      <c r="A35" s="17" t="s">
        <v>71</v>
      </c>
      <c r="B35" s="26">
        <f>B32*B34</f>
        <v>1.4984446493007639</v>
      </c>
      <c r="C35" s="26">
        <f t="shared" ref="C35:I35" si="10">C32*C34</f>
        <v>1.4645931483525259</v>
      </c>
      <c r="D35" s="26">
        <f t="shared" si="10"/>
        <v>1.5131437928667737</v>
      </c>
      <c r="E35" s="26">
        <f t="shared" si="10"/>
        <v>1.5050445590925687</v>
      </c>
      <c r="F35" s="26">
        <f t="shared" si="10"/>
        <v>1.4615744739508272</v>
      </c>
      <c r="G35" s="26">
        <f t="shared" si="10"/>
        <v>1.5397080159520899</v>
      </c>
      <c r="H35" s="26">
        <f t="shared" si="10"/>
        <v>1.6600358263725308</v>
      </c>
      <c r="I35" s="26">
        <f t="shared" si="10"/>
        <v>1.8767921460294119</v>
      </c>
      <c r="J35" s="27"/>
    </row>
    <row r="36" spans="1:13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3" ht="18.75" customHeight="1">
      <c r="A37" s="2" t="s">
        <v>88</v>
      </c>
      <c r="B37" s="21">
        <f>+B39</f>
        <v>0</v>
      </c>
      <c r="C37" s="21">
        <f t="shared" ref="C37:I37" si="11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t="shared" ref="J37:J55" si="12">SUM(B37:I37)</f>
        <v>0</v>
      </c>
    </row>
    <row r="38" spans="1:13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3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3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583810.52</v>
      </c>
      <c r="C41" s="29">
        <f t="shared" ref="C41:I41" si="13">+C42+C43</f>
        <v>399486.82</v>
      </c>
      <c r="D41" s="29">
        <f t="shared" si="13"/>
        <v>680076.43</v>
      </c>
      <c r="E41" s="29">
        <f t="shared" si="13"/>
        <v>831013.36</v>
      </c>
      <c r="F41" s="29">
        <f t="shared" si="13"/>
        <v>477413.07</v>
      </c>
      <c r="G41" s="29">
        <f t="shared" si="13"/>
        <v>878254.07</v>
      </c>
      <c r="H41" s="29">
        <f t="shared" si="13"/>
        <v>528859.18999999994</v>
      </c>
      <c r="I41" s="29">
        <f t="shared" si="13"/>
        <v>337559.84</v>
      </c>
      <c r="J41" s="29">
        <f t="shared" si="12"/>
        <v>4716473.2999999989</v>
      </c>
      <c r="L41" s="43"/>
      <c r="M41" s="43"/>
    </row>
    <row r="42" spans="1:13" ht="15.75">
      <c r="A42" s="17" t="s">
        <v>72</v>
      </c>
      <c r="B42" s="30">
        <f>ROUND(+B7*B35,2)</f>
        <v>583810.52</v>
      </c>
      <c r="C42" s="30">
        <f t="shared" ref="C42:I42" si="14">ROUND(+C7*C35,2)</f>
        <v>399486.82</v>
      </c>
      <c r="D42" s="30">
        <f t="shared" si="14"/>
        <v>680076.43</v>
      </c>
      <c r="E42" s="30">
        <f t="shared" si="14"/>
        <v>831013.36</v>
      </c>
      <c r="F42" s="30">
        <f t="shared" si="14"/>
        <v>477413.07</v>
      </c>
      <c r="G42" s="30">
        <f t="shared" si="14"/>
        <v>878254.07</v>
      </c>
      <c r="H42" s="30">
        <f t="shared" si="14"/>
        <v>528859.18999999994</v>
      </c>
      <c r="I42" s="30">
        <f t="shared" si="14"/>
        <v>337559.84</v>
      </c>
      <c r="J42" s="30">
        <f>SUM(B42:I42)</f>
        <v>4716473.2999999989</v>
      </c>
    </row>
    <row r="43" spans="1:13" ht="15.75">
      <c r="A43" s="17" t="s">
        <v>41</v>
      </c>
      <c r="B43" s="57">
        <f>+B37</f>
        <v>0</v>
      </c>
      <c r="C43" s="57">
        <f t="shared" ref="C43:I43" si="15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3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3" ht="15.75">
      <c r="A45" s="2" t="s">
        <v>89</v>
      </c>
      <c r="B45" s="31">
        <f t="shared" ref="B45:J45" si="16">+B46+B49+B55</f>
        <v>-117507</v>
      </c>
      <c r="C45" s="31">
        <f t="shared" si="16"/>
        <v>-102258</v>
      </c>
      <c r="D45" s="31">
        <f t="shared" si="16"/>
        <v>-133422</v>
      </c>
      <c r="E45" s="31">
        <f t="shared" si="16"/>
        <v>-149460</v>
      </c>
      <c r="F45" s="31">
        <f t="shared" si="16"/>
        <v>-117981</v>
      </c>
      <c r="G45" s="31">
        <f t="shared" si="16"/>
        <v>-154308</v>
      </c>
      <c r="H45" s="31">
        <f t="shared" si="16"/>
        <v>-73017</v>
      </c>
      <c r="I45" s="31">
        <f t="shared" si="16"/>
        <v>-66801</v>
      </c>
      <c r="J45" s="31">
        <f t="shared" si="16"/>
        <v>-914754</v>
      </c>
      <c r="L45" s="43"/>
    </row>
    <row r="46" spans="1:13" ht="15.75">
      <c r="A46" s="17" t="s">
        <v>42</v>
      </c>
      <c r="B46" s="32">
        <f>B47+B48</f>
        <v>-117507</v>
      </c>
      <c r="C46" s="32">
        <f t="shared" ref="C46:I46" si="17">C47+C48</f>
        <v>-102258</v>
      </c>
      <c r="D46" s="32">
        <f t="shared" si="17"/>
        <v>-133422</v>
      </c>
      <c r="E46" s="32">
        <f t="shared" si="17"/>
        <v>-149460</v>
      </c>
      <c r="F46" s="32">
        <f t="shared" si="17"/>
        <v>-117981</v>
      </c>
      <c r="G46" s="32">
        <f t="shared" si="17"/>
        <v>-154308</v>
      </c>
      <c r="H46" s="32">
        <f t="shared" si="17"/>
        <v>-73017</v>
      </c>
      <c r="I46" s="32">
        <f t="shared" si="17"/>
        <v>-66801</v>
      </c>
      <c r="J46" s="31">
        <f t="shared" si="12"/>
        <v>-914754</v>
      </c>
      <c r="L46" s="43"/>
    </row>
    <row r="47" spans="1:13" ht="15.75">
      <c r="A47" s="13" t="s">
        <v>67</v>
      </c>
      <c r="B47" s="20">
        <f t="shared" ref="B47:I47" si="18">ROUND(-B9*$D$3,2)</f>
        <v>-117507</v>
      </c>
      <c r="C47" s="20">
        <f t="shared" si="18"/>
        <v>-102258</v>
      </c>
      <c r="D47" s="20">
        <f t="shared" si="18"/>
        <v>-133422</v>
      </c>
      <c r="E47" s="20">
        <f t="shared" si="18"/>
        <v>-149460</v>
      </c>
      <c r="F47" s="20">
        <f t="shared" si="18"/>
        <v>-117981</v>
      </c>
      <c r="G47" s="20">
        <f t="shared" si="18"/>
        <v>-154308</v>
      </c>
      <c r="H47" s="20">
        <f t="shared" si="18"/>
        <v>-73017</v>
      </c>
      <c r="I47" s="20">
        <f t="shared" si="18"/>
        <v>-66801</v>
      </c>
      <c r="J47" s="57">
        <f t="shared" si="12"/>
        <v>-914754</v>
      </c>
      <c r="L47" s="43"/>
    </row>
    <row r="48" spans="1:13" ht="15.75">
      <c r="A48" s="13" t="s">
        <v>66</v>
      </c>
      <c r="B48" s="20">
        <f>ROUND(B11*$D$3,2)</f>
        <v>0</v>
      </c>
      <c r="C48" s="20">
        <f t="shared" ref="C48:I48" si="19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t="shared" ref="B49:J49" si="20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2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2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2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2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2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2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t="shared" ref="B57:I57" si="21">+B41+B45</f>
        <v>466303.52</v>
      </c>
      <c r="C57" s="35">
        <f t="shared" si="21"/>
        <v>297228.82</v>
      </c>
      <c r="D57" s="35">
        <f t="shared" si="21"/>
        <v>546654.43000000005</v>
      </c>
      <c r="E57" s="35">
        <f t="shared" si="21"/>
        <v>681553.36</v>
      </c>
      <c r="F57" s="35">
        <f t="shared" si="21"/>
        <v>359432.07</v>
      </c>
      <c r="G57" s="35">
        <f t="shared" si="21"/>
        <v>723946.07</v>
      </c>
      <c r="H57" s="35">
        <f t="shared" si="21"/>
        <v>455842.18999999994</v>
      </c>
      <c r="I57" s="35">
        <f t="shared" si="21"/>
        <v>270758.84000000003</v>
      </c>
      <c r="J57" s="35">
        <f>SUM(B57:I57)</f>
        <v>3801719.2999999993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2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3801719.28</v>
      </c>
      <c r="L60" s="43"/>
    </row>
    <row r="61" spans="1:12" ht="17.25" customHeight="1">
      <c r="A61" s="17" t="s">
        <v>46</v>
      </c>
      <c r="B61" s="45">
        <v>84475.16</v>
      </c>
      <c r="C61" s="45">
        <v>77169.929999999993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161645.09</v>
      </c>
    </row>
    <row r="62" spans="1:12" ht="17.25" customHeight="1">
      <c r="A62" s="17" t="s">
        <v>52</v>
      </c>
      <c r="B62" s="45">
        <v>381828.36</v>
      </c>
      <c r="C62" s="45">
        <v>220058.89</v>
      </c>
      <c r="D62" s="44">
        <v>0</v>
      </c>
      <c r="E62" s="45">
        <v>309509.21999999997</v>
      </c>
      <c r="F62" s="44">
        <v>0</v>
      </c>
      <c r="G62" s="44">
        <v>0</v>
      </c>
      <c r="H62" s="44">
        <v>0</v>
      </c>
      <c r="I62" s="44">
        <v>0</v>
      </c>
      <c r="J62" s="35">
        <f t="shared" ref="J62:J74" si="22">SUM(B62:I62)</f>
        <v>911396.47</v>
      </c>
    </row>
    <row r="63" spans="1:12" ht="17.25" customHeight="1">
      <c r="A63" s="17" t="s">
        <v>53</v>
      </c>
      <c r="B63" s="44">
        <v>0</v>
      </c>
      <c r="C63" s="44">
        <v>0</v>
      </c>
      <c r="D63" s="32">
        <v>202329.64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202329.64</v>
      </c>
    </row>
    <row r="64" spans="1:12" ht="17.25" customHeight="1">
      <c r="A64" s="17" t="s">
        <v>54</v>
      </c>
      <c r="B64" s="44">
        <v>0</v>
      </c>
      <c r="C64" s="44">
        <v>0</v>
      </c>
      <c r="D64" s="45">
        <v>219764.34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219764.34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83187.990000000005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83187.990000000005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41372.44</v>
      </c>
      <c r="E66" s="44">
        <v>0</v>
      </c>
      <c r="F66" s="45">
        <v>57559.4</v>
      </c>
      <c r="G66" s="44">
        <v>0</v>
      </c>
      <c r="H66" s="44">
        <v>0</v>
      </c>
      <c r="I66" s="44">
        <v>0</v>
      </c>
      <c r="J66" s="35">
        <f t="shared" si="22"/>
        <v>98931.839999999997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213987.43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213987.43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135241.75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135241.75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22814.959999999999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22814.959999999999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301872.67</v>
      </c>
      <c r="G70" s="44">
        <v>0</v>
      </c>
      <c r="H70" s="44">
        <v>0</v>
      </c>
      <c r="I70" s="44">
        <v>0</v>
      </c>
      <c r="J70" s="35">
        <f t="shared" si="22"/>
        <v>301872.67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416075.98</v>
      </c>
      <c r="H71" s="45">
        <v>455842.19</v>
      </c>
      <c r="I71" s="44">
        <v>0</v>
      </c>
      <c r="J71" s="32">
        <f t="shared" si="22"/>
        <v>871918.16999999993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307870.09000000003</v>
      </c>
      <c r="H72" s="44">
        <v>0</v>
      </c>
      <c r="I72" s="44">
        <v>0</v>
      </c>
      <c r="J72" s="35">
        <f t="shared" si="22"/>
        <v>307870.09000000003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91374.03</v>
      </c>
      <c r="J73" s="32">
        <f t="shared" si="22"/>
        <v>91374.03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179384.81</v>
      </c>
      <c r="J74" s="35">
        <f t="shared" si="22"/>
        <v>179384.81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1.598421725049767</v>
      </c>
      <c r="C79" s="55">
        <v>1.5511127845432247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1.4775637377946429</v>
      </c>
      <c r="C80" s="55">
        <v>1.4348861341764922</v>
      </c>
      <c r="D80" s="55"/>
      <c r="E80" s="55">
        <v>1.5347942299185768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1.4178421067487086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1.4882040800586172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1.8148853847540098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1.6453346177820594</v>
      </c>
      <c r="E84" s="55">
        <v>0</v>
      </c>
      <c r="F84" s="55">
        <v>1.512160409035409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1.4838724525883029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1.4799002279712408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1.4671570044430169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1.4519054287141675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1.4805275888684279</v>
      </c>
      <c r="H89" s="55">
        <v>1.6600358148425998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1.6204105320299518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1.8354548453996984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1.899432158469005</v>
      </c>
      <c r="J92" s="39"/>
    </row>
    <row r="93" spans="1:10" ht="15.75">
      <c r="A93" s="49" t="s">
        <v>87</v>
      </c>
    </row>
    <row r="96" spans="1:10">
      <c r="B96" s="51"/>
    </row>
    <row r="97" spans="6:7">
      <c r="F97" s="52"/>
    </row>
    <row r="99" spans="6:7">
      <c r="F99" s="53"/>
      <c r="G99" s="54"/>
    </row>
  </sheetData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2" right="0.51181102362204722" top="0.62992125984251968" bottom="0.27559055118110237" header="0.31496062992125984" footer="0.31496062992125984"/>
  <pageSetup paperSize="8" scale="74" fitToHeight="2" orientation="landscape" r:id="rId1"/>
  <rowBreaks count="1" manualBreakCount="1">
    <brk id="58" max="16383" man="1"/>
  </rowBreaks>
  <legacyDrawing r:id="rId2"/>
  <controls>
    <control shapeId="1025" r:id="rId3" name="Control 1"/>
    <control shapeId="1026" r:id="rId4" name="Control 2"/>
    <control shapeId="1027" r:id="rId5" name="Control 3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DETALHAMENTO PERMISSÃO</vt:lpstr>
      <vt:lpstr>'DETALHAMENTO PERMISSÃO'!Titulos_de_impressao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2014-01-31T19:01:55Z</cp:lastPrinted>
  <dcterms:created xsi:type="dcterms:W3CDTF">2012-11-28T17:54:39Z</dcterms:created>
  <dcterms:modified xsi:type="dcterms:W3CDTF">2014-02-14T11:01:47Z</dcterms:modified>
</cp:coreProperties>
</file>