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<sst xmlns="http://schemas.openxmlformats.org/spreadsheetml/2006/main" count="98" uniqueCount="98">
  <si>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</si>
  <si>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</si>
  <si>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</si>
  <si>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</si>
  <si>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</si>
  <si>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</si>
  <si>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</si>
  <si>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</si>
  <si>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</si>
  <si>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</si>
  <si>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</si>
  <si>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</si>
  <si>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</si>
  <si>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</si>
  <si>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</si>
  <si>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</si>
  <si>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</si>
  <si>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</si>
  <si>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</si>
  <si>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</si>
  <si>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</si>
  <si>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</si>
  <si>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</si>
  <si>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</si>
  <si>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</si>
  <si>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</si>
  <si>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</si>
  <si>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</si>
  <si>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</si>
  <si>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</si>
  <si>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</si>
  <si>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</si>
  <si>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</si>
  <si>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</si>
  <si>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</si>
  <si>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</si>
  <si>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</si>
  <si>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</si>
  <si>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</si>
  <si>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</si>
  <si>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</si>
  <si>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</si>
  <si>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</si>
  <si>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</si>
  <si>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</si>
  <si>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</si>
  <si>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</si>
  <si>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</si>
  <si>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</si>
  <si>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</si>
  <si>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</si>
  <si>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</si>
  <si>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</si>
  <si>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</si>
  <si>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</si>
  <si>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</si>
  <si>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</si>
  <si>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</si>
  <si>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</si>
  <si>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</si>
  <si>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</si>
  <si>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</si>
  <si>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</si>
  <si>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</si>
  <si>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</si>
  <si>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</si>
  <si>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</si>
  <si>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</si>
  <si>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</si>
  <si>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</si>
  <si>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</si>
  <si>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</si>
  <si>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</si>
  <si>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</si>
  <si>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</si>
  <si>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</si>
  <si>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</si>
  <si>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</si>
  <si>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</si>
  <si>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</si>
  <si>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</si>
  <si>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</si>
  <si>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</si>
  <si>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</si>
  <si>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</si>
  <si>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</si>
  <si>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</si>
  <si>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</si>
  <si>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</si>
  <si>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</si>
  <si>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</si>
  <si>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</si>
  <si>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</si>
  <si>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</si>
  <si>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</si>
  <si>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</si>
  <si>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</si>
  <si>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04/02/14 - VENCIMENTO 11/02/14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</si>
</sst>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638175</xdr:colOff>
      <xdr:row>96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638175</xdr:colOff>
      <xdr:row>96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638175</xdr:colOff>
      <xdr:row>96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510193</v>
      </c>
      <c r="C7" s="10">
        <f aca="true" t="shared" si="0" ref="C7:I7">C8+C20+C24</f>
        <v>385021</v>
      </c>
      <c r="D7" s="10">
        <f t="shared" si="0"/>
        <v>571549</v>
      </c>
      <c r="E7" s="10">
        <f t="shared" si="0"/>
        <v>735744</v>
      </c>
      <c r="F7" s="10">
        <f t="shared" si="0"/>
        <v>458242</v>
      </c>
      <c r="G7" s="10">
        <f t="shared" si="0"/>
        <v>728708</v>
      </c>
      <c r="H7" s="10">
        <f t="shared" si="0"/>
        <v>383268</v>
      </c>
      <c r="I7" s="10">
        <f t="shared" si="0"/>
        <v>264823</v>
      </c>
      <c r="J7" s="10">
        <f>+J8+J20+J24</f>
        <v>4037548</v>
      </c>
      <c r="L7" s="42"/>
    </row>
    <row r="8" spans="1:10" ht="15.75">
      <c r="A8" s="11" t="s">
        <v>96</v>
      </c>
      <c r="B8" s="12">
        <f>+B9+B12+B16</f>
        <v>279690</v>
      </c>
      <c r="C8" s="12">
        <f aca="true" t="shared" si="1" ref="C8:I8">+C9+C12+C16</f>
        <v>224658</v>
      </c>
      <c r="D8" s="12">
        <f t="shared" si="1"/>
        <v>356971</v>
      </c>
      <c r="E8" s="12">
        <f t="shared" si="1"/>
        <v>425673</v>
      </c>
      <c r="F8" s="12">
        <f t="shared" si="1"/>
        <v>260210</v>
      </c>
      <c r="G8" s="12">
        <f t="shared" si="1"/>
        <v>419051</v>
      </c>
      <c r="H8" s="12">
        <f t="shared" si="1"/>
        <v>202353</v>
      </c>
      <c r="I8" s="12">
        <f t="shared" si="1"/>
        <v>159273</v>
      </c>
      <c r="J8" s="12">
        <f>SUM(B8:I8)</f>
        <v>2327879</v>
      </c>
    </row>
    <row r="9" spans="1:10" ht="15.75">
      <c r="A9" s="13" t="s">
        <v>22</v>
      </c>
      <c r="B9" s="14">
        <v>37396</v>
      </c>
      <c r="C9" s="14">
        <v>35700</v>
      </c>
      <c r="D9" s="14">
        <v>39347</v>
      </c>
      <c r="E9" s="14">
        <v>47525</v>
      </c>
      <c r="F9" s="14">
        <v>41245</v>
      </c>
      <c r="G9" s="14">
        <v>48653</v>
      </c>
      <c r="H9" s="14">
        <v>21821</v>
      </c>
      <c r="I9" s="14">
        <v>25383</v>
      </c>
      <c r="J9" s="12">
        <f aca="true" t="shared" si="2" ref="J9:J19">SUM(B9:I9)</f>
        <v>297070</v>
      </c>
    </row>
    <row r="10" spans="1:10" ht="15.75">
      <c r="A10" s="15" t="s">
        <v>23</v>
      </c>
      <c r="B10" s="14">
        <f>+B9-B11</f>
        <v>37396</v>
      </c>
      <c r="C10" s="14">
        <f aca="true" t="shared" si="3" ref="C10:I10">+C9-C11</f>
        <v>35700</v>
      </c>
      <c r="D10" s="14">
        <f t="shared" si="3"/>
        <v>39347</v>
      </c>
      <c r="E10" s="14">
        <f t="shared" si="3"/>
        <v>47525</v>
      </c>
      <c r="F10" s="14">
        <f t="shared" si="3"/>
        <v>41245</v>
      </c>
      <c r="G10" s="14">
        <f t="shared" si="3"/>
        <v>48653</v>
      </c>
      <c r="H10" s="14">
        <f t="shared" si="3"/>
        <v>21821</v>
      </c>
      <c r="I10" s="14">
        <f t="shared" si="3"/>
        <v>25383</v>
      </c>
      <c r="J10" s="12">
        <f t="shared" si="2"/>
        <v>297070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240861</v>
      </c>
      <c r="C12" s="14">
        <f aca="true" t="shared" si="4" ref="C12:I12">C13+C14+C15</f>
        <v>187761</v>
      </c>
      <c r="D12" s="14">
        <f t="shared" si="4"/>
        <v>316028</v>
      </c>
      <c r="E12" s="14">
        <f t="shared" si="4"/>
        <v>376034</v>
      </c>
      <c r="F12" s="14">
        <f t="shared" si="4"/>
        <v>217462</v>
      </c>
      <c r="G12" s="14">
        <f t="shared" si="4"/>
        <v>368222</v>
      </c>
      <c r="H12" s="14">
        <f t="shared" si="4"/>
        <v>179415</v>
      </c>
      <c r="I12" s="14">
        <f t="shared" si="4"/>
        <v>133159</v>
      </c>
      <c r="J12" s="12">
        <f t="shared" si="2"/>
        <v>2018942</v>
      </c>
    </row>
    <row r="13" spans="1:10" ht="15.75">
      <c r="A13" s="15" t="s">
        <v>25</v>
      </c>
      <c r="B13" s="14">
        <v>123086</v>
      </c>
      <c r="C13" s="14">
        <v>98392</v>
      </c>
      <c r="D13" s="14">
        <v>159843</v>
      </c>
      <c r="E13" s="14">
        <v>193938</v>
      </c>
      <c r="F13" s="14">
        <v>116053</v>
      </c>
      <c r="G13" s="14">
        <v>193151</v>
      </c>
      <c r="H13" s="14">
        <v>94197</v>
      </c>
      <c r="I13" s="14">
        <v>67829</v>
      </c>
      <c r="J13" s="12">
        <f t="shared" si="2"/>
        <v>1046489</v>
      </c>
    </row>
    <row r="14" spans="1:10" ht="15.75">
      <c r="A14" s="15" t="s">
        <v>26</v>
      </c>
      <c r="B14" s="14">
        <v>110706</v>
      </c>
      <c r="C14" s="14">
        <v>83089</v>
      </c>
      <c r="D14" s="14">
        <v>147994</v>
      </c>
      <c r="E14" s="14">
        <v>170399</v>
      </c>
      <c r="F14" s="14">
        <v>94694</v>
      </c>
      <c r="G14" s="14">
        <v>165298</v>
      </c>
      <c r="H14" s="14">
        <v>80003</v>
      </c>
      <c r="I14" s="14">
        <v>62194</v>
      </c>
      <c r="J14" s="12">
        <f t="shared" si="2"/>
        <v>914377</v>
      </c>
    </row>
    <row r="15" spans="1:10" ht="15.75">
      <c r="A15" s="15" t="s">
        <v>27</v>
      </c>
      <c r="B15" s="14">
        <v>7069</v>
      </c>
      <c r="C15" s="14">
        <v>6280</v>
      </c>
      <c r="D15" s="14">
        <v>8191</v>
      </c>
      <c r="E15" s="14">
        <v>11697</v>
      </c>
      <c r="F15" s="14">
        <v>6715</v>
      </c>
      <c r="G15" s="14">
        <v>9773</v>
      </c>
      <c r="H15" s="14">
        <v>5215</v>
      </c>
      <c r="I15" s="14">
        <v>3136</v>
      </c>
      <c r="J15" s="12">
        <f t="shared" si="2"/>
        <v>58076</v>
      </c>
    </row>
    <row r="16" spans="1:10" ht="15.75">
      <c r="A16" s="16" t="s">
        <v>95</v>
      </c>
      <c r="B16" s="14">
        <f>B17+B18+B19</f>
        <v>1433</v>
      </c>
      <c r="C16" s="14">
        <f aca="true" t="shared" si="5" ref="C16:I16">C17+C18+C19</f>
        <v>1197</v>
      </c>
      <c r="D16" s="14">
        <f t="shared" si="5"/>
        <v>1596</v>
      </c>
      <c r="E16" s="14">
        <f t="shared" si="5"/>
        <v>2114</v>
      </c>
      <c r="F16" s="14">
        <f t="shared" si="5"/>
        <v>1503</v>
      </c>
      <c r="G16" s="14">
        <f t="shared" si="5"/>
        <v>2176</v>
      </c>
      <c r="H16" s="14">
        <f t="shared" si="5"/>
        <v>1117</v>
      </c>
      <c r="I16" s="14">
        <f t="shared" si="5"/>
        <v>731</v>
      </c>
      <c r="J16" s="12">
        <f t="shared" si="2"/>
        <v>11867</v>
      </c>
    </row>
    <row r="17" spans="1:10" ht="15.75">
      <c r="A17" s="15" t="s">
        <v>92</v>
      </c>
      <c r="B17" s="14">
        <v>1418</v>
      </c>
      <c r="C17" s="14">
        <v>1168</v>
      </c>
      <c r="D17" s="14">
        <v>1547</v>
      </c>
      <c r="E17" s="14">
        <v>2062</v>
      </c>
      <c r="F17" s="14">
        <v>1453</v>
      </c>
      <c r="G17" s="14">
        <v>2096</v>
      </c>
      <c r="H17" s="14">
        <v>1100</v>
      </c>
      <c r="I17" s="14">
        <v>718</v>
      </c>
      <c r="J17" s="12">
        <f t="shared" si="2"/>
        <v>11562</v>
      </c>
    </row>
    <row r="18" spans="1:10" ht="15.75">
      <c r="A18" s="15" t="s">
        <v>93</v>
      </c>
      <c r="B18" s="14">
        <v>15</v>
      </c>
      <c r="C18" s="14">
        <v>29</v>
      </c>
      <c r="D18" s="14">
        <v>49</v>
      </c>
      <c r="E18" s="14">
        <v>52</v>
      </c>
      <c r="F18" s="14">
        <v>50</v>
      </c>
      <c r="G18" s="14">
        <v>80</v>
      </c>
      <c r="H18" s="14">
        <v>17</v>
      </c>
      <c r="I18" s="14">
        <v>13</v>
      </c>
      <c r="J18" s="12">
        <f t="shared" si="2"/>
        <v>305</v>
      </c>
    </row>
    <row r="19" spans="1:10" ht="15.75">
      <c r="A19" s="15" t="s">
        <v>94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2">
        <f t="shared" si="2"/>
        <v>0</v>
      </c>
    </row>
    <row r="20" spans="1:10" ht="15.75">
      <c r="A20" s="17" t="s">
        <v>28</v>
      </c>
      <c r="B20" s="18">
        <f>B21+B22+B23</f>
        <v>173883</v>
      </c>
      <c r="C20" s="18">
        <f aca="true" t="shared" si="6" ref="C20:I20">C21+C22+C23</f>
        <v>113860</v>
      </c>
      <c r="D20" s="18">
        <f t="shared" si="6"/>
        <v>141919</v>
      </c>
      <c r="E20" s="18">
        <f t="shared" si="6"/>
        <v>209484</v>
      </c>
      <c r="F20" s="18">
        <f t="shared" si="6"/>
        <v>140508</v>
      </c>
      <c r="G20" s="18">
        <f t="shared" si="6"/>
        <v>234648</v>
      </c>
      <c r="H20" s="18">
        <f t="shared" si="6"/>
        <v>146734</v>
      </c>
      <c r="I20" s="18">
        <f t="shared" si="6"/>
        <v>87967</v>
      </c>
      <c r="J20" s="12">
        <f aca="true" t="shared" si="7" ref="J20:J26">SUM(B20:I20)</f>
        <v>1249003</v>
      </c>
    </row>
    <row r="21" spans="1:10" ht="18.75" customHeight="1">
      <c r="A21" s="13" t="s">
        <v>29</v>
      </c>
      <c r="B21" s="14">
        <v>98469</v>
      </c>
      <c r="C21" s="14">
        <v>69858</v>
      </c>
      <c r="D21" s="14">
        <v>86919</v>
      </c>
      <c r="E21" s="14">
        <v>128365</v>
      </c>
      <c r="F21" s="14">
        <v>85831</v>
      </c>
      <c r="G21" s="14">
        <v>139388</v>
      </c>
      <c r="H21" s="14">
        <v>84662</v>
      </c>
      <c r="I21" s="14">
        <v>50452</v>
      </c>
      <c r="J21" s="12">
        <f t="shared" si="7"/>
        <v>743944</v>
      </c>
    </row>
    <row r="22" spans="1:10" ht="18.75" customHeight="1">
      <c r="A22" s="13" t="s">
        <v>30</v>
      </c>
      <c r="B22" s="14">
        <v>71369</v>
      </c>
      <c r="C22" s="14">
        <v>41060</v>
      </c>
      <c r="D22" s="14">
        <v>51564</v>
      </c>
      <c r="E22" s="14">
        <v>75504</v>
      </c>
      <c r="F22" s="14">
        <v>51278</v>
      </c>
      <c r="G22" s="14">
        <v>90037</v>
      </c>
      <c r="H22" s="14">
        <v>58912</v>
      </c>
      <c r="I22" s="14">
        <v>35917</v>
      </c>
      <c r="J22" s="12">
        <f t="shared" si="7"/>
        <v>475641</v>
      </c>
    </row>
    <row r="23" spans="1:10" ht="18.75" customHeight="1">
      <c r="A23" s="13" t="s">
        <v>31</v>
      </c>
      <c r="B23" s="14">
        <v>4045</v>
      </c>
      <c r="C23" s="14">
        <v>2942</v>
      </c>
      <c r="D23" s="14">
        <v>3436</v>
      </c>
      <c r="E23" s="14">
        <v>5615</v>
      </c>
      <c r="F23" s="14">
        <v>3399</v>
      </c>
      <c r="G23" s="14">
        <v>5223</v>
      </c>
      <c r="H23" s="14">
        <v>3160</v>
      </c>
      <c r="I23" s="14">
        <v>1598</v>
      </c>
      <c r="J23" s="12">
        <f t="shared" si="7"/>
        <v>29418</v>
      </c>
    </row>
    <row r="24" spans="1:10" ht="18.75" customHeight="1">
      <c r="A24" s="17" t="s">
        <v>32</v>
      </c>
      <c r="B24" s="14">
        <f>B25+B26</f>
        <v>56620</v>
      </c>
      <c r="C24" s="14">
        <f aca="true" t="shared" si="8" ref="C24:I24">C25+C26</f>
        <v>46503</v>
      </c>
      <c r="D24" s="14">
        <f t="shared" si="8"/>
        <v>72659</v>
      </c>
      <c r="E24" s="14">
        <f t="shared" si="8"/>
        <v>100587</v>
      </c>
      <c r="F24" s="14">
        <f t="shared" si="8"/>
        <v>57524</v>
      </c>
      <c r="G24" s="14">
        <f t="shared" si="8"/>
        <v>75009</v>
      </c>
      <c r="H24" s="14">
        <f t="shared" si="8"/>
        <v>34181</v>
      </c>
      <c r="I24" s="14">
        <f t="shared" si="8"/>
        <v>17583</v>
      </c>
      <c r="J24" s="12">
        <f t="shared" si="7"/>
        <v>460666</v>
      </c>
    </row>
    <row r="25" spans="1:10" ht="18.75" customHeight="1">
      <c r="A25" s="13" t="s">
        <v>33</v>
      </c>
      <c r="B25" s="14">
        <v>36237</v>
      </c>
      <c r="C25" s="14">
        <v>29762</v>
      </c>
      <c r="D25" s="14">
        <v>46502</v>
      </c>
      <c r="E25" s="14">
        <v>64376</v>
      </c>
      <c r="F25" s="14">
        <v>36815</v>
      </c>
      <c r="G25" s="14">
        <v>48006</v>
      </c>
      <c r="H25" s="14">
        <v>21876</v>
      </c>
      <c r="I25" s="14">
        <v>11253</v>
      </c>
      <c r="J25" s="12">
        <f t="shared" si="7"/>
        <v>294827</v>
      </c>
    </row>
    <row r="26" spans="1:10" ht="18.75" customHeight="1">
      <c r="A26" s="13" t="s">
        <v>34</v>
      </c>
      <c r="B26" s="14">
        <v>20383</v>
      </c>
      <c r="C26" s="14">
        <v>16741</v>
      </c>
      <c r="D26" s="14">
        <v>26157</v>
      </c>
      <c r="E26" s="14">
        <v>36211</v>
      </c>
      <c r="F26" s="14">
        <v>20709</v>
      </c>
      <c r="G26" s="14">
        <v>27003</v>
      </c>
      <c r="H26" s="14">
        <v>12305</v>
      </c>
      <c r="I26" s="14">
        <v>6330</v>
      </c>
      <c r="J26" s="12">
        <f t="shared" si="7"/>
        <v>165839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0.9772</v>
      </c>
      <c r="C29" s="22">
        <v>0.9836</v>
      </c>
      <c r="D29" s="22">
        <v>1</v>
      </c>
      <c r="E29" s="22">
        <v>1</v>
      </c>
      <c r="F29" s="22">
        <v>1</v>
      </c>
      <c r="G29" s="22">
        <v>1</v>
      </c>
      <c r="H29" s="22">
        <v>0.9398</v>
      </c>
      <c r="I29" s="22">
        <v>0.9864</v>
      </c>
      <c r="J29" s="21"/>
    </row>
    <row r="30" spans="1:10" ht="18.75" customHeight="1">
      <c r="A30" s="17" t="s">
        <v>36</v>
      </c>
      <c r="B30" s="23">
        <v>0.7988</v>
      </c>
      <c r="C30" s="23">
        <v>0.713</v>
      </c>
      <c r="D30" s="23">
        <v>0.7791</v>
      </c>
      <c r="E30" s="23">
        <v>0.7594</v>
      </c>
      <c r="F30" s="23">
        <v>0.7184</v>
      </c>
      <c r="G30" s="23">
        <v>0.7094</v>
      </c>
      <c r="H30" s="23">
        <v>0.6225</v>
      </c>
      <c r="I30" s="24">
        <v>0.8461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0.9574015942986281</v>
      </c>
      <c r="C32" s="23">
        <f aca="true" t="shared" si="9" ref="C32:I32">(((+C$8+C$20)*C$29)+(C$24*C$30))/C$7</f>
        <v>0.9509168170047868</v>
      </c>
      <c r="D32" s="23">
        <f t="shared" si="9"/>
        <v>0.9719177654059408</v>
      </c>
      <c r="E32" s="23">
        <f t="shared" si="9"/>
        <v>0.9671064497977557</v>
      </c>
      <c r="F32" s="23">
        <f t="shared" si="9"/>
        <v>0.9646502101509683</v>
      </c>
      <c r="G32" s="23">
        <f t="shared" si="9"/>
        <v>0.9700873115157237</v>
      </c>
      <c r="H32" s="23">
        <f t="shared" si="9"/>
        <v>0.9115022258576243</v>
      </c>
      <c r="I32" s="23">
        <f t="shared" si="9"/>
        <v>0.9770847407513699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1.497759054120774</v>
      </c>
      <c r="C35" s="26">
        <f aca="true" t="shared" si="10" ref="C35:I35">C32*C34</f>
        <v>1.462700247916763</v>
      </c>
      <c r="D35" s="26">
        <f t="shared" si="10"/>
        <v>1.510360207440832</v>
      </c>
      <c r="E35" s="26">
        <f t="shared" si="10"/>
        <v>1.502109737825874</v>
      </c>
      <c r="F35" s="26">
        <f t="shared" si="10"/>
        <v>1.4581652576642037</v>
      </c>
      <c r="G35" s="26">
        <f t="shared" si="10"/>
        <v>1.5370063363655126</v>
      </c>
      <c r="H35" s="26">
        <f t="shared" si="10"/>
        <v>1.6549234412671028</v>
      </c>
      <c r="I35" s="26">
        <f t="shared" si="10"/>
        <v>1.876491244613006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764146.19</v>
      </c>
      <c r="C41" s="29">
        <f aca="true" t="shared" si="13" ref="C41:I41">+C42+C43</f>
        <v>563170.31</v>
      </c>
      <c r="D41" s="29">
        <f t="shared" si="13"/>
        <v>863244.87</v>
      </c>
      <c r="E41" s="29">
        <f t="shared" si="13"/>
        <v>1105168.23</v>
      </c>
      <c r="F41" s="29">
        <f t="shared" si="13"/>
        <v>668192.56</v>
      </c>
      <c r="G41" s="29">
        <f t="shared" si="13"/>
        <v>1120028.81</v>
      </c>
      <c r="H41" s="29">
        <f t="shared" si="13"/>
        <v>634279.2</v>
      </c>
      <c r="I41" s="29">
        <f t="shared" si="13"/>
        <v>496938.04</v>
      </c>
      <c r="J41" s="29">
        <f t="shared" si="12"/>
        <v>6215168.210000001</v>
      </c>
      <c r="L41" s="43"/>
      <c r="M41" s="43"/>
    </row>
    <row r="42" spans="1:10" ht="15.75">
      <c r="A42" s="17" t="s">
        <v>72</v>
      </c>
      <c r="B42" s="30">
        <f>ROUND(+B7*B35,2)</f>
        <v>764146.19</v>
      </c>
      <c r="C42" s="30">
        <f aca="true" t="shared" si="14" ref="C42:I42">ROUND(+C7*C35,2)</f>
        <v>563170.31</v>
      </c>
      <c r="D42" s="30">
        <f t="shared" si="14"/>
        <v>863244.87</v>
      </c>
      <c r="E42" s="30">
        <f t="shared" si="14"/>
        <v>1105168.23</v>
      </c>
      <c r="F42" s="30">
        <f t="shared" si="14"/>
        <v>668192.56</v>
      </c>
      <c r="G42" s="30">
        <f t="shared" si="14"/>
        <v>1120028.81</v>
      </c>
      <c r="H42" s="30">
        <f t="shared" si="14"/>
        <v>634279.2</v>
      </c>
      <c r="I42" s="30">
        <f t="shared" si="14"/>
        <v>496938.04</v>
      </c>
      <c r="J42" s="30">
        <f>SUM(B42:I42)</f>
        <v>6215168.210000001</v>
      </c>
    </row>
    <row r="43" spans="1:12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  <c r="L43" s="67"/>
    </row>
    <row r="44" spans="1:12" ht="15.75">
      <c r="A44" s="2"/>
      <c r="B44" s="19"/>
      <c r="C44" s="19"/>
      <c r="D44" s="19"/>
      <c r="E44" s="19"/>
      <c r="F44" s="19"/>
      <c r="G44" s="19"/>
      <c r="H44" s="19"/>
      <c r="I44" s="19"/>
      <c r="J44" s="20"/>
      <c r="L44" s="67"/>
    </row>
    <row r="45" spans="1:12" ht="15.75">
      <c r="A45" s="2" t="s">
        <v>89</v>
      </c>
      <c r="B45" s="31">
        <f aca="true" t="shared" si="16" ref="B45:J45">+B46+B49+B55</f>
        <v>-140205.54</v>
      </c>
      <c r="C45" s="31">
        <f t="shared" si="16"/>
        <v>-126294.88</v>
      </c>
      <c r="D45" s="31">
        <f t="shared" si="16"/>
        <v>-128225.52</v>
      </c>
      <c r="E45" s="31">
        <f t="shared" si="16"/>
        <v>-148442.73</v>
      </c>
      <c r="F45" s="31">
        <f t="shared" si="16"/>
        <v>-127415.33</v>
      </c>
      <c r="G45" s="31">
        <f t="shared" si="16"/>
        <v>-163268.39</v>
      </c>
      <c r="H45" s="31">
        <f t="shared" si="16"/>
        <v>-81245.09</v>
      </c>
      <c r="I45" s="31">
        <f t="shared" si="16"/>
        <v>-80326.66</v>
      </c>
      <c r="J45" s="31">
        <f t="shared" si="16"/>
        <v>-995424.14</v>
      </c>
      <c r="L45" s="50"/>
    </row>
    <row r="46" spans="1:12" ht="15.75">
      <c r="A46" s="17" t="s">
        <v>42</v>
      </c>
      <c r="B46" s="32">
        <f>B47+B48</f>
        <v>-112188</v>
      </c>
      <c r="C46" s="32">
        <f aca="true" t="shared" si="17" ref="C46:I46">C47+C48</f>
        <v>-107100</v>
      </c>
      <c r="D46" s="32">
        <f t="shared" si="17"/>
        <v>-118041</v>
      </c>
      <c r="E46" s="32">
        <f t="shared" si="17"/>
        <v>-142575</v>
      </c>
      <c r="F46" s="32">
        <f t="shared" si="17"/>
        <v>-123735</v>
      </c>
      <c r="G46" s="32">
        <f t="shared" si="17"/>
        <v>-145959</v>
      </c>
      <c r="H46" s="32">
        <f t="shared" si="17"/>
        <v>-65463</v>
      </c>
      <c r="I46" s="32">
        <f t="shared" si="17"/>
        <v>-76149</v>
      </c>
      <c r="J46" s="31">
        <f t="shared" si="12"/>
        <v>-891210</v>
      </c>
      <c r="L46" s="43"/>
    </row>
    <row r="47" spans="1:12" ht="15.75">
      <c r="A47" s="13" t="s">
        <v>67</v>
      </c>
      <c r="B47" s="20">
        <f aca="true" t="shared" si="18" ref="B47:I47">ROUND(-B9*$D$3,2)</f>
        <v>-112188</v>
      </c>
      <c r="C47" s="20">
        <f t="shared" si="18"/>
        <v>-107100</v>
      </c>
      <c r="D47" s="20">
        <f t="shared" si="18"/>
        <v>-118041</v>
      </c>
      <c r="E47" s="20">
        <f t="shared" si="18"/>
        <v>-142575</v>
      </c>
      <c r="F47" s="20">
        <f t="shared" si="18"/>
        <v>-123735</v>
      </c>
      <c r="G47" s="20">
        <f t="shared" si="18"/>
        <v>-145959</v>
      </c>
      <c r="H47" s="20">
        <f t="shared" si="18"/>
        <v>-65463</v>
      </c>
      <c r="I47" s="20">
        <f t="shared" si="18"/>
        <v>-76149</v>
      </c>
      <c r="J47" s="57">
        <f t="shared" si="12"/>
        <v>-891210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-28017.54</v>
      </c>
      <c r="C49" s="32">
        <f t="shared" si="20"/>
        <v>-19194.88</v>
      </c>
      <c r="D49" s="32">
        <f t="shared" si="20"/>
        <v>-10184.52</v>
      </c>
      <c r="E49" s="32">
        <f t="shared" si="20"/>
        <v>-5867.73</v>
      </c>
      <c r="F49" s="32">
        <f t="shared" si="20"/>
        <v>-3680.3299999999995</v>
      </c>
      <c r="G49" s="32">
        <f t="shared" si="20"/>
        <v>-17309.39</v>
      </c>
      <c r="H49" s="32">
        <f t="shared" si="20"/>
        <v>-15782.09</v>
      </c>
      <c r="I49" s="32">
        <f t="shared" si="20"/>
        <v>-4177.66</v>
      </c>
      <c r="J49" s="32">
        <f t="shared" si="20"/>
        <v>-104214.14</v>
      </c>
      <c r="L49" s="50"/>
    </row>
    <row r="50" spans="1:10" ht="15.75">
      <c r="A50" s="13" t="s">
        <v>60</v>
      </c>
      <c r="B50" s="27">
        <v>-4966.96</v>
      </c>
      <c r="C50" s="27">
        <v>-5360.08</v>
      </c>
      <c r="D50" s="27">
        <v>-2870</v>
      </c>
      <c r="E50" s="27">
        <v>-5867.73</v>
      </c>
      <c r="F50" s="27">
        <v>-1588.86</v>
      </c>
      <c r="G50" s="27">
        <v>-9766.43</v>
      </c>
      <c r="H50" s="27">
        <v>-6300.57</v>
      </c>
      <c r="I50" s="27">
        <v>-1990.7</v>
      </c>
      <c r="J50" s="27">
        <f t="shared" si="12"/>
        <v>-38711.33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-21000</v>
      </c>
      <c r="C52" s="27">
        <v>-13000</v>
      </c>
      <c r="D52" s="27">
        <v>-7000</v>
      </c>
      <c r="E52" s="27">
        <v>0</v>
      </c>
      <c r="F52" s="27">
        <v>-2000</v>
      </c>
      <c r="G52" s="27">
        <v>-7000</v>
      </c>
      <c r="H52" s="27">
        <v>-9000</v>
      </c>
      <c r="I52" s="27">
        <v>-2000</v>
      </c>
      <c r="J52" s="27">
        <f t="shared" si="12"/>
        <v>-61000</v>
      </c>
    </row>
    <row r="53" spans="1:10" ht="15.75">
      <c r="A53" s="13" t="s">
        <v>63</v>
      </c>
      <c r="B53" s="27">
        <v>-2050.58</v>
      </c>
      <c r="C53" s="27">
        <v>-834.8</v>
      </c>
      <c r="D53" s="27">
        <v>-314.52</v>
      </c>
      <c r="E53" s="27">
        <v>0</v>
      </c>
      <c r="F53" s="27">
        <v>-91.47</v>
      </c>
      <c r="G53" s="27">
        <v>-542.96</v>
      </c>
      <c r="H53" s="27">
        <v>-481.52</v>
      </c>
      <c r="I53" s="27">
        <v>-186.96</v>
      </c>
      <c r="J53" s="21">
        <f t="shared" si="12"/>
        <v>-4502.81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623940.6499999999</v>
      </c>
      <c r="C57" s="35">
        <f t="shared" si="21"/>
        <v>436875.43000000005</v>
      </c>
      <c r="D57" s="35">
        <f t="shared" si="21"/>
        <v>735019.35</v>
      </c>
      <c r="E57" s="35">
        <f t="shared" si="21"/>
        <v>956725.5</v>
      </c>
      <c r="F57" s="35">
        <f t="shared" si="21"/>
        <v>540777.2300000001</v>
      </c>
      <c r="G57" s="35">
        <f t="shared" si="21"/>
        <v>956760.42</v>
      </c>
      <c r="H57" s="35">
        <f t="shared" si="21"/>
        <v>553034.11</v>
      </c>
      <c r="I57" s="35">
        <f t="shared" si="21"/>
        <v>416611.38</v>
      </c>
      <c r="J57" s="35">
        <f>SUM(B57:I57)</f>
        <v>5219744.07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5219744.07</v>
      </c>
      <c r="L60" s="43"/>
    </row>
    <row r="61" spans="1:10" ht="17.25" customHeight="1">
      <c r="A61" s="17" t="s">
        <v>46</v>
      </c>
      <c r="B61" s="45">
        <v>108676.82</v>
      </c>
      <c r="C61" s="45">
        <v>102138.12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210814.94</v>
      </c>
    </row>
    <row r="62" spans="1:10" ht="17.25" customHeight="1">
      <c r="A62" s="17" t="s">
        <v>52</v>
      </c>
      <c r="B62" s="45">
        <v>354736.95</v>
      </c>
      <c r="C62" s="45">
        <v>241993.89</v>
      </c>
      <c r="D62" s="44">
        <v>0</v>
      </c>
      <c r="E62" s="45">
        <v>166359.81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763090.6500000001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91482.07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91482.07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147574.6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147574.6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45903.02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45903.02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42600.56</v>
      </c>
      <c r="E66" s="44">
        <v>0</v>
      </c>
      <c r="F66" s="45">
        <v>70076.65</v>
      </c>
      <c r="G66" s="44">
        <v>0</v>
      </c>
      <c r="H66" s="44">
        <v>0</v>
      </c>
      <c r="I66" s="44">
        <v>0</v>
      </c>
      <c r="J66" s="35">
        <f t="shared" si="22"/>
        <v>112677.20999999999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111001.87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111001.87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83259.17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83259.17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12108.64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12108.64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161250.42</v>
      </c>
      <c r="G70" s="44">
        <v>0</v>
      </c>
      <c r="H70" s="44">
        <v>0</v>
      </c>
      <c r="I70" s="44">
        <v>0</v>
      </c>
      <c r="J70" s="35">
        <f t="shared" si="22"/>
        <v>161250.42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205648.91</v>
      </c>
      <c r="H71" s="45">
        <v>244807.9</v>
      </c>
      <c r="I71" s="44">
        <v>0</v>
      </c>
      <c r="J71" s="32">
        <f t="shared" si="22"/>
        <v>450456.81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278192.56</v>
      </c>
      <c r="H72" s="44">
        <v>0</v>
      </c>
      <c r="I72" s="44">
        <v>0</v>
      </c>
      <c r="J72" s="35">
        <f t="shared" si="22"/>
        <v>278192.56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81975.88</v>
      </c>
      <c r="J73" s="32">
        <f t="shared" si="22"/>
        <v>81975.88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119597.66</v>
      </c>
      <c r="J74" s="35">
        <f t="shared" si="22"/>
        <v>119597.66</v>
      </c>
    </row>
    <row r="75" spans="1:10" ht="17.25" customHeight="1">
      <c r="A75" s="41" t="s">
        <v>65</v>
      </c>
      <c r="B75" s="39">
        <v>160526.88</v>
      </c>
      <c r="C75" s="39">
        <v>92743.43</v>
      </c>
      <c r="D75" s="39">
        <v>407459.08</v>
      </c>
      <c r="E75" s="39">
        <v>583996.01</v>
      </c>
      <c r="F75" s="39">
        <v>309450.16</v>
      </c>
      <c r="G75" s="39">
        <v>472918.95</v>
      </c>
      <c r="H75" s="39">
        <v>308226.21</v>
      </c>
      <c r="I75" s="39">
        <v>215037.85</v>
      </c>
      <c r="J75" s="39">
        <f>SUM(B75:I75)</f>
        <v>2550358.57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1.5917599085201406</v>
      </c>
      <c r="C79" s="55">
        <v>1.5485862989863841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1.4768876992538835</v>
      </c>
      <c r="C80" s="55">
        <v>1.4330316563405283</v>
      </c>
      <c r="D80" s="55"/>
      <c r="E80" s="55">
        <v>1.5331846326606149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1.4143400396833865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1.4866838411810916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1.7997983443298118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1.6977600849256902</v>
      </c>
      <c r="E84" s="55">
        <v>0</v>
      </c>
      <c r="F84" s="55">
        <v>1.5049846075237914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1.4799174452288313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1.477628133917097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1.4642960571823842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1.448518753437889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1.4779949239185246</v>
      </c>
      <c r="H89" s="55">
        <v>1.6549234478224115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1.6165883812746757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1.835160591513771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1.90089862401576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2014-02-10T18:48:23Z</dcterms:modified>
  <cp:category/>
  <cp:version/>
  <cp:contentType/>
  <cp:contentStatus/>
</cp:coreProperties>
</file>