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C97" i="8"/>
  <c r="D97"/>
  <c r="K100"/>
  <c r="F100"/>
  <c r="B100"/>
  <c r="C100"/>
  <c r="D100"/>
  <c r="K94"/>
  <c r="K93" l="1"/>
  <c r="K75"/>
  <c r="K55"/>
  <c r="K54"/>
  <c r="B9" l="1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6"/>
  <c r="K16" s="1"/>
  <c r="B20"/>
  <c r="C20"/>
  <c r="D20"/>
  <c r="E20"/>
  <c r="F20"/>
  <c r="K20" s="1"/>
  <c r="G20"/>
  <c r="H20"/>
  <c r="I20"/>
  <c r="J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3"/>
  <c r="K44"/>
  <c r="K45"/>
  <c r="K51"/>
  <c r="K52"/>
  <c r="H53"/>
  <c r="I53"/>
  <c r="J53"/>
  <c r="K53"/>
  <c r="K56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K62" s="1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K68" l="1"/>
  <c r="H60"/>
  <c r="F60"/>
  <c r="D60"/>
  <c r="K19"/>
  <c r="H8"/>
  <c r="H7" s="1"/>
  <c r="H49" s="1"/>
  <c r="H48" s="1"/>
  <c r="F8"/>
  <c r="F7" s="1"/>
  <c r="F49" s="1"/>
  <c r="F48" s="1"/>
  <c r="D8"/>
  <c r="D7" s="1"/>
  <c r="D49" s="1"/>
  <c r="D48" s="1"/>
  <c r="B8"/>
  <c r="I60"/>
  <c r="G60"/>
  <c r="E60"/>
  <c r="C60"/>
  <c r="I8"/>
  <c r="I7" s="1"/>
  <c r="I49" s="1"/>
  <c r="I48" s="1"/>
  <c r="G8"/>
  <c r="G7" s="1"/>
  <c r="G49" s="1"/>
  <c r="G48" s="1"/>
  <c r="G47" s="1"/>
  <c r="E8"/>
  <c r="E7" s="1"/>
  <c r="E49" s="1"/>
  <c r="E48" s="1"/>
  <c r="C8"/>
  <c r="C7" s="1"/>
  <c r="B60"/>
  <c r="H47"/>
  <c r="H97"/>
  <c r="H96" s="1"/>
  <c r="F47"/>
  <c r="F97"/>
  <c r="F96" s="1"/>
  <c r="D47"/>
  <c r="D96"/>
  <c r="D108" s="1"/>
  <c r="K108" s="1"/>
  <c r="B7"/>
  <c r="B49" s="1"/>
  <c r="J8"/>
  <c r="J7" s="1"/>
  <c r="J49" s="1"/>
  <c r="J48" s="1"/>
  <c r="I97"/>
  <c r="I96" s="1"/>
  <c r="I47"/>
  <c r="G97"/>
  <c r="G96" s="1"/>
  <c r="E97"/>
  <c r="E96" s="1"/>
  <c r="E109" s="1"/>
  <c r="K109" s="1"/>
  <c r="E47"/>
  <c r="C50"/>
  <c r="K50" s="1"/>
  <c r="C49"/>
  <c r="C48" s="1"/>
  <c r="J61"/>
  <c r="J60" s="1"/>
  <c r="K8" l="1"/>
  <c r="K7" s="1"/>
  <c r="K61"/>
  <c r="C96"/>
  <c r="C107" s="1"/>
  <c r="K107" s="1"/>
  <c r="K104" s="1"/>
  <c r="C47"/>
  <c r="J47"/>
  <c r="J97"/>
  <c r="J96" s="1"/>
  <c r="J123" s="1"/>
  <c r="B48"/>
  <c r="K49"/>
  <c r="K60"/>
  <c r="B47" l="1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<sst xmlns="http://schemas.openxmlformats.org/spreadsheetml/2006/main" count="131" uniqueCount="131">
  <si>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</si>
  <si>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</si>
  <si>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</si>
  <si>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</si>
  <si>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</si>
  <si>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</si>
  <si>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</si>
  <si>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</si>
  <si>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</si>
  <si>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</si>
  <si>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</si>
  <si>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</si>
  <si>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</si>
  <si>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</si>
  <si>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</si>
  <si>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</si>
  <si>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</si>
  <si>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</si>
  <si>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</si>
  <si>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</si>
  <si>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</si>
  <si>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</si>
  <si>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</si>
  <si>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</si>
  <si>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</si>
  <si>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</si>
  <si>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</si>
  <si>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</si>
  <si>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</si>
  <si>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</si>
  <si>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</si>
  <si>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</si>
  <si>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</si>
  <si>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</si>
  <si>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</si>
  <si>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</si>
  <si>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</si>
  <si>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</si>
  <si>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</si>
  <si>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</si>
  <si>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</si>
  <si>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</si>
  <si>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</si>
  <si>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</si>
  <si>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</si>
  <si>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</si>
  <si>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</si>
  <si>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</si>
  <si>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</si>
  <si>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</si>
  <si>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</si>
  <si>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</si>
  <si>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</si>
  <si>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</si>
  <si>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</si>
  <si>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</si>
  <si>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</si>
  <si>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</si>
  <si>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</si>
  <si>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</si>
  <si>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</si>
  <si>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</si>
  <si>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</si>
  <si>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</si>
  <si>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</si>
  <si>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</si>
  <si>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</si>
  <si>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</si>
  <si>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</si>
  <si>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</si>
  <si>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</si>
  <si>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</si>
  <si>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</si>
  <si>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</si>
  <si>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</si>
  <si>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</si>
  <si>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</si>
  <si>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</si>
  <si>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</si>
  <si>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</si>
  <si>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</si>
  <si>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</si>
  <si>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</si>
  <si>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</si>
  <si>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</si>
  <si>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</si>
  <si>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</si>
  <si>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</si>
  <si>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</si>
  <si>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</si>
  <si>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</si>
  <si>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</si>
  <si>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</si>
  <si>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</si>
  <si>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</si>
  <si>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</si>
  <si>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</si>
  <si>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</si>
  <si>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</si>
  <si>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</si>
  <si>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</si>
  <si>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</si>
  <si>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</si>
  <si>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</si>
  <si>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</si>
  <si>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</si>
  <si>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</si>
  <si>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</si>
  <si>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</si>
  <si>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</si>
  <si>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</si>
  <si>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</si>
  <si>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</si>
  <si>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</si>
  <si>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</si>
  <si>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</si>
  <si>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</si>
  <si>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</si>
  <si>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</si>
  <si>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</si>
  <si>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</si>
  <si>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</si>
  <si>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</si>
  <si>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</si>
  <si>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21/02/14 - VENCIMENTO 28/02/14</t>
  </si>
  <si>
    <t>6.3. Revisão de Remuneração pelo Transporte Coletivo  (1)</t>
  </si>
  <si>
    <t>6.4. Revisão de Remuneração pelo Serviço Atende (2)</t>
  </si>
  <si>
    <t>Notas:</t>
  </si>
  <si>
    <t>(2) Revisão da frota operacional de maio/13.</t>
  </si>
  <si>
    <t>(1) - Passageiros transportados, processados pelo sistema de bilhetagem eletrônica, referentes ao mês de janeiro/14  (  475.698 passageiros).</t>
  </si>
  <si>
    <t xml:space="preserve">     - Pagamento de combustível não fóssil de dezembro/13, janeiro e fevereiro/14.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</si>
</sst>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6.625" style="1" bestFit="1" customWidth="1"/>
    <col min="13" max="13" width="10.125" style="1" bestFit="1" customWidth="1"/>
    <col min="14" max="16384" width="9" style="1"/>
  </cols>
  <sheetData>
    <row r="1" spans="1:13" ht="21">
      <c r="A1" s="64" t="s">
        <v>87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3" ht="21">
      <c r="A2" s="65" t="s">
        <v>124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6" t="s">
        <v>15</v>
      </c>
      <c r="B4" s="68" t="s">
        <v>117</v>
      </c>
      <c r="C4" s="69"/>
      <c r="D4" s="69"/>
      <c r="E4" s="69"/>
      <c r="F4" s="69"/>
      <c r="G4" s="69"/>
      <c r="H4" s="69"/>
      <c r="I4" s="69"/>
      <c r="J4" s="70"/>
      <c r="K4" s="67" t="s">
        <v>16</v>
      </c>
    </row>
    <row r="5" spans="1:13" ht="38.25">
      <c r="A5" s="66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1" t="s">
        <v>116</v>
      </c>
      <c r="J5" s="71" t="s">
        <v>115</v>
      </c>
      <c r="K5" s="66"/>
    </row>
    <row r="6" spans="1:13" ht="18.75" customHeight="1">
      <c r="A6" s="66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2"/>
      <c r="J6" s="72"/>
      <c r="K6" s="66"/>
    </row>
    <row r="7" spans="1:13" ht="17.25" customHeight="1">
      <c r="A7" s="8" t="s">
        <v>30</v>
      </c>
      <c r="B7" s="9">
        <f t="shared" ref="B7:K7" si="0">+B8+B20+B24+B27</f>
        <v>596674</v>
      </c>
      <c r="C7" s="9">
        <f t="shared" si="0"/>
        <v>613092</v>
      </c>
      <c r="D7" s="9">
        <f t="shared" si="0"/>
        <v>801495</v>
      </c>
      <c r="E7" s="9">
        <f t="shared" si="0"/>
        <v>558825</v>
      </c>
      <c r="F7" s="9">
        <f t="shared" si="0"/>
        <v>785453</v>
      </c>
      <c r="G7" s="9">
        <f t="shared" si="0"/>
        <v>1201440</v>
      </c>
      <c r="H7" s="9">
        <f t="shared" si="0"/>
        <v>576895</v>
      </c>
      <c r="I7" s="9">
        <f t="shared" si="0"/>
        <v>126736</v>
      </c>
      <c r="J7" s="9">
        <f t="shared" si="0"/>
        <v>298575</v>
      </c>
      <c r="K7" s="9">
        <f t="shared" si="0"/>
        <v>5559185</v>
      </c>
      <c r="L7" s="55"/>
    </row>
    <row r="8" spans="1:13" ht="17.25" customHeight="1">
      <c r="A8" s="10" t="s">
        <v>123</v>
      </c>
      <c r="B8" s="11">
        <f>B9+B12+B16</f>
        <v>356581</v>
      </c>
      <c r="C8" s="11">
        <f t="shared" ref="C8:J8" si="1">C9+C12+C16</f>
        <v>377900</v>
      </c>
      <c r="D8" s="11">
        <f t="shared" si="1"/>
        <v>460140</v>
      </c>
      <c r="E8" s="11">
        <f t="shared" si="1"/>
        <v>334346</v>
      </c>
      <c r="F8" s="11">
        <f t="shared" si="1"/>
        <v>444904</v>
      </c>
      <c r="G8" s="11">
        <f t="shared" si="1"/>
        <v>656065</v>
      </c>
      <c r="H8" s="11">
        <f t="shared" si="1"/>
        <v>358546</v>
      </c>
      <c r="I8" s="11">
        <f t="shared" si="1"/>
        <v>69430</v>
      </c>
      <c r="J8" s="11">
        <f t="shared" si="1"/>
        <v>168716</v>
      </c>
      <c r="K8" s="11">
        <f>SUM(B8:J8)</f>
        <v>3226628</v>
      </c>
    </row>
    <row r="9" spans="1:13" ht="17.25" customHeight="1">
      <c r="A9" s="15" t="s">
        <v>17</v>
      </c>
      <c r="B9" s="13">
        <f>+B10+B11</f>
        <v>56019</v>
      </c>
      <c r="C9" s="13">
        <f t="shared" ref="C9:J9" si="2">+C10+C11</f>
        <v>56071</v>
      </c>
      <c r="D9" s="13">
        <f t="shared" si="2"/>
        <v>68273</v>
      </c>
      <c r="E9" s="13">
        <f t="shared" si="2"/>
        <v>50561</v>
      </c>
      <c r="F9" s="13">
        <f t="shared" si="2"/>
        <v>60710</v>
      </c>
      <c r="G9" s="13">
        <f t="shared" si="2"/>
        <v>68922</v>
      </c>
      <c r="H9" s="13">
        <f t="shared" si="2"/>
        <v>66516</v>
      </c>
      <c r="I9" s="13">
        <f t="shared" si="2"/>
        <v>12674</v>
      </c>
      <c r="J9" s="13">
        <f t="shared" si="2"/>
        <v>22137</v>
      </c>
      <c r="K9" s="11">
        <f>SUM(B9:J9)</f>
        <v>461883</v>
      </c>
    </row>
    <row r="10" spans="1:13" ht="17.25" customHeight="1">
      <c r="A10" s="31" t="s">
        <v>18</v>
      </c>
      <c r="B10" s="13">
        <v>56019</v>
      </c>
      <c r="C10" s="13">
        <v>56071</v>
      </c>
      <c r="D10" s="13">
        <v>68273</v>
      </c>
      <c r="E10" s="13">
        <v>50561</v>
      </c>
      <c r="F10" s="13">
        <v>60710</v>
      </c>
      <c r="G10" s="13">
        <v>68922</v>
      </c>
      <c r="H10" s="13">
        <v>66516</v>
      </c>
      <c r="I10" s="13">
        <v>12674</v>
      </c>
      <c r="J10" s="13">
        <v>22137</v>
      </c>
      <c r="K10" s="11">
        <f>SUM(B10:J10)</f>
        <v>461883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297832</v>
      </c>
      <c r="C12" s="17">
        <f t="shared" si="3"/>
        <v>318551</v>
      </c>
      <c r="D12" s="17">
        <f t="shared" si="3"/>
        <v>388344</v>
      </c>
      <c r="E12" s="17">
        <f t="shared" si="3"/>
        <v>281038</v>
      </c>
      <c r="F12" s="17">
        <f t="shared" si="3"/>
        <v>380331</v>
      </c>
      <c r="G12" s="17">
        <f t="shared" si="3"/>
        <v>581257</v>
      </c>
      <c r="H12" s="17">
        <f t="shared" si="3"/>
        <v>289082</v>
      </c>
      <c r="I12" s="17">
        <f t="shared" si="3"/>
        <v>56008</v>
      </c>
      <c r="J12" s="17">
        <f t="shared" si="3"/>
        <v>145333</v>
      </c>
      <c r="K12" s="11">
        <f t="shared" ref="K12:K27" si="4">SUM(B12:J12)</f>
        <v>2737776</v>
      </c>
    </row>
    <row r="13" spans="1:13" ht="17.25" customHeight="1">
      <c r="A13" s="14" t="s">
        <v>20</v>
      </c>
      <c r="B13" s="13">
        <v>146389</v>
      </c>
      <c r="C13" s="13">
        <v>164567</v>
      </c>
      <c r="D13" s="13">
        <v>208274</v>
      </c>
      <c r="E13" s="13">
        <v>146377</v>
      </c>
      <c r="F13" s="13">
        <v>198258</v>
      </c>
      <c r="G13" s="13">
        <v>291193</v>
      </c>
      <c r="H13" s="13">
        <v>139988</v>
      </c>
      <c r="I13" s="13">
        <v>31448</v>
      </c>
      <c r="J13" s="13">
        <v>77978</v>
      </c>
      <c r="K13" s="11">
        <f t="shared" si="4"/>
        <v>1404472</v>
      </c>
      <c r="L13" s="55"/>
      <c r="M13" s="56"/>
    </row>
    <row r="14" spans="1:13" ht="17.25" customHeight="1">
      <c r="A14" s="14" t="s">
        <v>21</v>
      </c>
      <c r="B14" s="13">
        <v>126943</v>
      </c>
      <c r="C14" s="13">
        <v>125859</v>
      </c>
      <c r="D14" s="13">
        <v>148384</v>
      </c>
      <c r="E14" s="13">
        <v>113397</v>
      </c>
      <c r="F14" s="13">
        <v>153799</v>
      </c>
      <c r="G14" s="13">
        <v>253590</v>
      </c>
      <c r="H14" s="13">
        <v>124235</v>
      </c>
      <c r="I14" s="13">
        <v>19399</v>
      </c>
      <c r="J14" s="13">
        <v>55398</v>
      </c>
      <c r="K14" s="11">
        <f t="shared" si="4"/>
        <v>1121004</v>
      </c>
      <c r="L14" s="55"/>
    </row>
    <row r="15" spans="1:13" ht="17.25" customHeight="1">
      <c r="A15" s="14" t="s">
        <v>22</v>
      </c>
      <c r="B15" s="13">
        <v>24500</v>
      </c>
      <c r="C15" s="13">
        <v>28125</v>
      </c>
      <c r="D15" s="13">
        <v>31686</v>
      </c>
      <c r="E15" s="13">
        <v>21264</v>
      </c>
      <c r="F15" s="13">
        <v>28274</v>
      </c>
      <c r="G15" s="13">
        <v>36474</v>
      </c>
      <c r="H15" s="13">
        <v>24859</v>
      </c>
      <c r="I15" s="13">
        <v>5161</v>
      </c>
      <c r="J15" s="13">
        <v>11957</v>
      </c>
      <c r="K15" s="11">
        <f t="shared" si="4"/>
        <v>212300</v>
      </c>
    </row>
    <row r="16" spans="1:13" ht="17.25" customHeight="1">
      <c r="A16" s="15" t="s">
        <v>119</v>
      </c>
      <c r="B16" s="13">
        <f>B17+B18+B19</f>
        <v>2730</v>
      </c>
      <c r="C16" s="13">
        <f t="shared" ref="C16:J16" si="5">C17+C18+C19</f>
        <v>3278</v>
      </c>
      <c r="D16" s="13">
        <f t="shared" si="5"/>
        <v>3523</v>
      </c>
      <c r="E16" s="13">
        <f t="shared" si="5"/>
        <v>2747</v>
      </c>
      <c r="F16" s="13">
        <f t="shared" si="5"/>
        <v>3863</v>
      </c>
      <c r="G16" s="13">
        <f t="shared" si="5"/>
        <v>5886</v>
      </c>
      <c r="H16" s="13">
        <f t="shared" si="5"/>
        <v>2948</v>
      </c>
      <c r="I16" s="13">
        <f t="shared" si="5"/>
        <v>748</v>
      </c>
      <c r="J16" s="13">
        <f t="shared" si="5"/>
        <v>1246</v>
      </c>
      <c r="K16" s="11">
        <f t="shared" si="4"/>
        <v>26969</v>
      </c>
    </row>
    <row r="17" spans="1:12" ht="17.25" customHeight="1">
      <c r="A17" s="14" t="s">
        <v>120</v>
      </c>
      <c r="B17" s="13">
        <v>2298</v>
      </c>
      <c r="C17" s="13">
        <v>2800</v>
      </c>
      <c r="D17" s="13">
        <v>3011</v>
      </c>
      <c r="E17" s="13">
        <v>2331</v>
      </c>
      <c r="F17" s="13">
        <v>3240</v>
      </c>
      <c r="G17" s="13">
        <v>5040</v>
      </c>
      <c r="H17" s="13">
        <v>2541</v>
      </c>
      <c r="I17" s="13">
        <v>663</v>
      </c>
      <c r="J17" s="13">
        <v>1074</v>
      </c>
      <c r="K17" s="11">
        <f t="shared" si="4"/>
        <v>22998</v>
      </c>
    </row>
    <row r="18" spans="1:12" ht="17.25" customHeight="1">
      <c r="A18" s="14" t="s">
        <v>121</v>
      </c>
      <c r="B18" s="13">
        <v>42</v>
      </c>
      <c r="C18" s="13">
        <v>56</v>
      </c>
      <c r="D18" s="13">
        <v>73</v>
      </c>
      <c r="E18" s="13">
        <v>70</v>
      </c>
      <c r="F18" s="13">
        <v>105</v>
      </c>
      <c r="G18" s="13">
        <v>134</v>
      </c>
      <c r="H18" s="13">
        <v>38</v>
      </c>
      <c r="I18" s="13">
        <v>12</v>
      </c>
      <c r="J18" s="13">
        <v>20</v>
      </c>
      <c r="K18" s="11">
        <f t="shared" si="4"/>
        <v>550</v>
      </c>
    </row>
    <row r="19" spans="1:12" ht="17.25" customHeight="1">
      <c r="A19" s="14" t="s">
        <v>122</v>
      </c>
      <c r="B19" s="13">
        <v>390</v>
      </c>
      <c r="C19" s="13">
        <v>422</v>
      </c>
      <c r="D19" s="13">
        <v>439</v>
      </c>
      <c r="E19" s="13">
        <v>346</v>
      </c>
      <c r="F19" s="13">
        <v>518</v>
      </c>
      <c r="G19" s="13">
        <v>712</v>
      </c>
      <c r="H19" s="13">
        <v>369</v>
      </c>
      <c r="I19" s="13">
        <v>73</v>
      </c>
      <c r="J19" s="11">
        <v>152</v>
      </c>
      <c r="K19" s="11">
        <f t="shared" si="4"/>
        <v>3421</v>
      </c>
    </row>
    <row r="20" spans="1:12" ht="17.25" customHeight="1">
      <c r="A20" s="16" t="s">
        <v>23</v>
      </c>
      <c r="B20" s="11">
        <f>+B21+B22+B23</f>
        <v>200048</v>
      </c>
      <c r="C20" s="11">
        <f t="shared" ref="C20:J20" si="6">+C21+C22+C23</f>
        <v>190780</v>
      </c>
      <c r="D20" s="11">
        <f t="shared" si="6"/>
        <v>265021</v>
      </c>
      <c r="E20" s="11">
        <f t="shared" si="6"/>
        <v>177306</v>
      </c>
      <c r="F20" s="11">
        <f t="shared" si="6"/>
        <v>282852</v>
      </c>
      <c r="G20" s="11">
        <f t="shared" si="6"/>
        <v>483260</v>
      </c>
      <c r="H20" s="11">
        <f t="shared" si="6"/>
        <v>177013</v>
      </c>
      <c r="I20" s="11">
        <f t="shared" si="6"/>
        <v>42894</v>
      </c>
      <c r="J20" s="11">
        <f t="shared" si="6"/>
        <v>95879</v>
      </c>
      <c r="K20" s="11">
        <f t="shared" si="4"/>
        <v>1915053</v>
      </c>
    </row>
    <row r="21" spans="1:12" ht="17.25" customHeight="1">
      <c r="A21" s="12" t="s">
        <v>24</v>
      </c>
      <c r="B21" s="13">
        <v>113353</v>
      </c>
      <c r="C21" s="13">
        <v>116659</v>
      </c>
      <c r="D21" s="13">
        <v>164557</v>
      </c>
      <c r="E21" s="13">
        <v>107087</v>
      </c>
      <c r="F21" s="13">
        <v>169308</v>
      </c>
      <c r="G21" s="13">
        <v>271144</v>
      </c>
      <c r="H21" s="13">
        <v>105364</v>
      </c>
      <c r="I21" s="13">
        <v>27360</v>
      </c>
      <c r="J21" s="13">
        <v>58605</v>
      </c>
      <c r="K21" s="11">
        <f t="shared" si="4"/>
        <v>1133437</v>
      </c>
      <c r="L21" s="55"/>
    </row>
    <row r="22" spans="1:12" ht="17.25" customHeight="1">
      <c r="A22" s="12" t="s">
        <v>25</v>
      </c>
      <c r="B22" s="13">
        <v>73479</v>
      </c>
      <c r="C22" s="13">
        <v>61104</v>
      </c>
      <c r="D22" s="13">
        <v>83621</v>
      </c>
      <c r="E22" s="13">
        <v>60248</v>
      </c>
      <c r="F22" s="13">
        <v>97521</v>
      </c>
      <c r="G22" s="13">
        <v>187627</v>
      </c>
      <c r="H22" s="13">
        <v>60470</v>
      </c>
      <c r="I22" s="13">
        <v>12641</v>
      </c>
      <c r="J22" s="13">
        <v>30661</v>
      </c>
      <c r="K22" s="11">
        <f t="shared" si="4"/>
        <v>667372</v>
      </c>
      <c r="L22" s="55"/>
    </row>
    <row r="23" spans="1:12" ht="17.25" customHeight="1">
      <c r="A23" s="12" t="s">
        <v>26</v>
      </c>
      <c r="B23" s="13">
        <v>13216</v>
      </c>
      <c r="C23" s="13">
        <v>13017</v>
      </c>
      <c r="D23" s="13">
        <v>16843</v>
      </c>
      <c r="E23" s="13">
        <v>9971</v>
      </c>
      <c r="F23" s="13">
        <v>16023</v>
      </c>
      <c r="G23" s="13">
        <v>24489</v>
      </c>
      <c r="H23" s="13">
        <v>11179</v>
      </c>
      <c r="I23" s="13">
        <v>2893</v>
      </c>
      <c r="J23" s="13">
        <v>6613</v>
      </c>
      <c r="K23" s="11">
        <f t="shared" si="4"/>
        <v>114244</v>
      </c>
    </row>
    <row r="24" spans="1:12" ht="17.25" customHeight="1">
      <c r="A24" s="16" t="s">
        <v>27</v>
      </c>
      <c r="B24" s="13">
        <v>40045</v>
      </c>
      <c r="C24" s="13">
        <v>44412</v>
      </c>
      <c r="D24" s="13">
        <v>76334</v>
      </c>
      <c r="E24" s="13">
        <v>47173</v>
      </c>
      <c r="F24" s="13">
        <v>57697</v>
      </c>
      <c r="G24" s="13">
        <v>62115</v>
      </c>
      <c r="H24" s="13">
        <v>33000</v>
      </c>
      <c r="I24" s="13">
        <v>14412</v>
      </c>
      <c r="J24" s="13">
        <v>33980</v>
      </c>
      <c r="K24" s="11">
        <f t="shared" si="4"/>
        <v>409168</v>
      </c>
    </row>
    <row r="25" spans="1:12" ht="17.25" customHeight="1">
      <c r="A25" s="12" t="s">
        <v>28</v>
      </c>
      <c r="B25" s="13">
        <v>25629</v>
      </c>
      <c r="C25" s="13">
        <v>28424</v>
      </c>
      <c r="D25" s="13">
        <v>48854</v>
      </c>
      <c r="E25" s="13">
        <v>30191</v>
      </c>
      <c r="F25" s="13">
        <v>36926</v>
      </c>
      <c r="G25" s="13">
        <v>39754</v>
      </c>
      <c r="H25" s="13">
        <v>21120</v>
      </c>
      <c r="I25" s="13">
        <v>9224</v>
      </c>
      <c r="J25" s="13">
        <v>21747</v>
      </c>
      <c r="K25" s="11">
        <f t="shared" si="4"/>
        <v>261869</v>
      </c>
      <c r="L25" s="55"/>
    </row>
    <row r="26" spans="1:12" ht="17.25" customHeight="1">
      <c r="A26" s="12" t="s">
        <v>29</v>
      </c>
      <c r="B26" s="13">
        <v>14416</v>
      </c>
      <c r="C26" s="13">
        <v>15988</v>
      </c>
      <c r="D26" s="13">
        <v>27480</v>
      </c>
      <c r="E26" s="13">
        <v>16982</v>
      </c>
      <c r="F26" s="13">
        <v>20771</v>
      </c>
      <c r="G26" s="13">
        <v>22361</v>
      </c>
      <c r="H26" s="13">
        <v>11880</v>
      </c>
      <c r="I26" s="13">
        <v>5188</v>
      </c>
      <c r="J26" s="13">
        <v>12233</v>
      </c>
      <c r="K26" s="11">
        <f t="shared" si="4"/>
        <v>147299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8336</v>
      </c>
      <c r="I27" s="11">
        <v>0</v>
      </c>
      <c r="J27" s="11">
        <v>0</v>
      </c>
      <c r="K27" s="11">
        <f t="shared" si="4"/>
        <v>8336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2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2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2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9146.23</v>
      </c>
      <c r="I35" s="20">
        <v>0</v>
      </c>
      <c r="J35" s="20">
        <v>0</v>
      </c>
      <c r="K35" s="24">
        <f>SUM(B35:J35)</f>
        <v>9146.23</v>
      </c>
    </row>
    <row r="36" spans="1:12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2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2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2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2" ht="17.25" customHeight="1">
      <c r="A40" s="16" t="s">
        <v>41</v>
      </c>
      <c r="B40" s="24">
        <v>24463.42</v>
      </c>
      <c r="C40" s="24">
        <v>31830.29</v>
      </c>
      <c r="D40" s="24">
        <v>36284.720000000001</v>
      </c>
      <c r="E40" s="24">
        <v>19603.78</v>
      </c>
      <c r="F40" s="24">
        <v>30567.39</v>
      </c>
      <c r="G40" s="24">
        <v>39320.21</v>
      </c>
      <c r="H40" s="24">
        <v>22286.43</v>
      </c>
      <c r="I40" s="20">
        <v>0</v>
      </c>
      <c r="J40" s="20">
        <v>0</v>
      </c>
      <c r="K40" s="24">
        <f t="shared" si="8"/>
        <v>204356.23999999996</v>
      </c>
    </row>
    <row r="41" spans="1:12" ht="17.25" customHeight="1">
      <c r="A41" s="12" t="s">
        <v>42</v>
      </c>
      <c r="B41" s="11">
        <v>936</v>
      </c>
      <c r="C41" s="11">
        <v>1268</v>
      </c>
      <c r="D41" s="11">
        <v>1328</v>
      </c>
      <c r="E41" s="11">
        <v>795</v>
      </c>
      <c r="F41" s="11">
        <v>1217</v>
      </c>
      <c r="G41" s="11">
        <v>1570</v>
      </c>
      <c r="H41" s="11">
        <v>832</v>
      </c>
      <c r="I41" s="20">
        <v>0</v>
      </c>
      <c r="J41" s="20">
        <v>0</v>
      </c>
      <c r="K41" s="63">
        <f t="shared" si="8"/>
        <v>7946</v>
      </c>
    </row>
    <row r="42" spans="1:12" ht="17.25" customHeight="1">
      <c r="A42" s="12" t="s">
        <v>43</v>
      </c>
      <c r="B42" s="24">
        <v>26.14</v>
      </c>
      <c r="C42" s="24">
        <v>25.1</v>
      </c>
      <c r="D42" s="24">
        <v>27.32</v>
      </c>
      <c r="E42" s="24">
        <v>24.66</v>
      </c>
      <c r="F42" s="24">
        <v>25.12</v>
      </c>
      <c r="G42" s="24">
        <v>25.04</v>
      </c>
      <c r="H42" s="24">
        <v>26.79</v>
      </c>
      <c r="I42" s="20">
        <v>0</v>
      </c>
      <c r="J42" s="20">
        <v>0</v>
      </c>
      <c r="K42" s="24">
        <v>25.72</v>
      </c>
      <c r="L42" s="62"/>
    </row>
    <row r="43" spans="1:12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4">
        <v>1163.18</v>
      </c>
      <c r="H43" s="20">
        <v>0</v>
      </c>
      <c r="I43" s="20">
        <v>0</v>
      </c>
      <c r="J43" s="20">
        <v>0</v>
      </c>
      <c r="K43" s="24">
        <f t="shared" si="8"/>
        <v>1163.18</v>
      </c>
    </row>
    <row r="44" spans="1:12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63">
        <v>19</v>
      </c>
      <c r="H44" s="20">
        <v>0</v>
      </c>
      <c r="I44" s="20">
        <v>0</v>
      </c>
      <c r="J44" s="20">
        <v>0</v>
      </c>
      <c r="K44" s="63">
        <f t="shared" si="8"/>
        <v>19</v>
      </c>
    </row>
    <row r="45" spans="1:12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4">
        <v>61.22</v>
      </c>
      <c r="H45" s="20">
        <v>0</v>
      </c>
      <c r="I45" s="20">
        <v>0</v>
      </c>
      <c r="J45" s="20">
        <v>0</v>
      </c>
      <c r="K45" s="24">
        <f>SUM(B45:J45)</f>
        <v>61.22</v>
      </c>
    </row>
    <row r="46" spans="1:12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2" ht="17.25" customHeight="1">
      <c r="A47" s="22" t="s">
        <v>47</v>
      </c>
      <c r="B47" s="23">
        <f>+B48+B56</f>
        <v>1394460.74</v>
      </c>
      <c r="C47" s="23">
        <f t="shared" ref="C47:H47" si="9">+C48+C56</f>
        <v>1639834.92</v>
      </c>
      <c r="D47" s="23">
        <f t="shared" si="9"/>
        <v>2415032.7600000002</v>
      </c>
      <c r="E47" s="23">
        <f t="shared" si="9"/>
        <v>1424376.3</v>
      </c>
      <c r="F47" s="23">
        <f t="shared" si="9"/>
        <v>1940032.7299999997</v>
      </c>
      <c r="G47" s="23">
        <f t="shared" si="9"/>
        <v>2553726.73</v>
      </c>
      <c r="H47" s="23">
        <f t="shared" si="9"/>
        <v>1416892.77</v>
      </c>
      <c r="I47" s="23">
        <f>+I48+I56</f>
        <v>534255.61</v>
      </c>
      <c r="J47" s="23">
        <f>+J48+J56</f>
        <v>757875.12</v>
      </c>
      <c r="K47" s="23">
        <f>SUM(B47:J47)</f>
        <v>14076487.679999998</v>
      </c>
    </row>
    <row r="48" spans="1:12" ht="17.25" customHeight="1">
      <c r="A48" s="16" t="s">
        <v>48</v>
      </c>
      <c r="B48" s="24">
        <f>SUM(B49:B55)</f>
        <v>1379450.41</v>
      </c>
      <c r="C48" s="24">
        <f t="shared" ref="C48:H48" si="10">SUM(C49:C55)</f>
        <v>1619827.03</v>
      </c>
      <c r="D48" s="24">
        <f t="shared" si="10"/>
        <v>2394763.91</v>
      </c>
      <c r="E48" s="24">
        <f t="shared" si="10"/>
        <v>1405489.78</v>
      </c>
      <c r="F48" s="24">
        <f t="shared" si="10"/>
        <v>1921624.0299999998</v>
      </c>
      <c r="G48" s="24">
        <f t="shared" si="10"/>
        <v>2528785.77</v>
      </c>
      <c r="H48" s="24">
        <f t="shared" si="10"/>
        <v>1401442.91</v>
      </c>
      <c r="I48" s="24">
        <f>SUM(I49:I55)</f>
        <v>534255.61</v>
      </c>
      <c r="J48" s="24">
        <f>SUM(J49:J55)</f>
        <v>746288.21</v>
      </c>
      <c r="K48" s="24">
        <f t="shared" ref="K48:K56" si="11">SUM(B48:J48)</f>
        <v>13931927.66</v>
      </c>
    </row>
    <row r="49" spans="1:11" ht="17.25" customHeight="1">
      <c r="A49" s="36" t="s">
        <v>49</v>
      </c>
      <c r="B49" s="24">
        <f t="shared" ref="B49:H49" si="12">ROUND(B30*B7,2)</f>
        <v>1354986.99</v>
      </c>
      <c r="C49" s="24">
        <f t="shared" si="12"/>
        <v>1584474.96</v>
      </c>
      <c r="D49" s="24">
        <f t="shared" si="12"/>
        <v>2358479.19</v>
      </c>
      <c r="E49" s="24">
        <f t="shared" si="12"/>
        <v>1385886</v>
      </c>
      <c r="F49" s="24">
        <f t="shared" si="12"/>
        <v>1891056.6399999999</v>
      </c>
      <c r="G49" s="24">
        <f t="shared" si="12"/>
        <v>2488302.38</v>
      </c>
      <c r="H49" s="24">
        <f t="shared" si="12"/>
        <v>1370010.25</v>
      </c>
      <c r="I49" s="24">
        <f>ROUND(I30*I7,2)</f>
        <v>534255.61</v>
      </c>
      <c r="J49" s="24">
        <f>ROUND(J30*J7,2)</f>
        <v>746288.21</v>
      </c>
      <c r="K49" s="24">
        <f t="shared" si="11"/>
        <v>13713740.23</v>
      </c>
    </row>
    <row r="50" spans="1:11" ht="17.25" customHeight="1">
      <c r="A50" s="36" t="s">
        <v>50</v>
      </c>
      <c r="B50" s="20">
        <v>0</v>
      </c>
      <c r="C50" s="24">
        <f>ROUND(C31*C7,2)</f>
        <v>3521.78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3521.78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9146.23</v>
      </c>
      <c r="I53" s="33">
        <f>+I35</f>
        <v>0</v>
      </c>
      <c r="J53" s="33">
        <f>+J35</f>
        <v>0</v>
      </c>
      <c r="K53" s="24">
        <f t="shared" si="11"/>
        <v>9146.23</v>
      </c>
    </row>
    <row r="54" spans="1:11" ht="17.25" customHeight="1">
      <c r="A54" s="12" t="s">
        <v>54</v>
      </c>
      <c r="B54" s="38">
        <v>24463.42</v>
      </c>
      <c r="C54" s="38">
        <v>31830.29</v>
      </c>
      <c r="D54" s="38">
        <v>36284.720000000001</v>
      </c>
      <c r="E54" s="38">
        <v>19603.78</v>
      </c>
      <c r="F54" s="38">
        <v>30567.39</v>
      </c>
      <c r="G54" s="38">
        <v>39320.21</v>
      </c>
      <c r="H54" s="38">
        <v>22286.43</v>
      </c>
      <c r="I54" s="20">
        <v>0</v>
      </c>
      <c r="J54" s="20">
        <v>0</v>
      </c>
      <c r="K54" s="24">
        <f t="shared" si="11"/>
        <v>204356.23999999996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38">
        <v>1163.18</v>
      </c>
      <c r="H55" s="20">
        <v>0</v>
      </c>
      <c r="I55" s="20">
        <v>0</v>
      </c>
      <c r="J55" s="20">
        <v>0</v>
      </c>
      <c r="K55" s="24">
        <f t="shared" si="11"/>
        <v>1163.18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20268.849999999999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144560.01999999999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-289360.57</v>
      </c>
      <c r="C60" s="37">
        <f t="shared" si="13"/>
        <v>-177147.28000000003</v>
      </c>
      <c r="D60" s="37">
        <f t="shared" si="13"/>
        <v>205195.43</v>
      </c>
      <c r="E60" s="37">
        <f t="shared" si="13"/>
        <v>-196540.91000000003</v>
      </c>
      <c r="F60" s="37">
        <f t="shared" si="13"/>
        <v>-258962.72</v>
      </c>
      <c r="G60" s="37">
        <f t="shared" si="13"/>
        <v>-31635.250000000022</v>
      </c>
      <c r="H60" s="37">
        <f t="shared" si="13"/>
        <v>-77250.229999999967</v>
      </c>
      <c r="I60" s="37">
        <f t="shared" si="13"/>
        <v>-70562.12</v>
      </c>
      <c r="J60" s="37">
        <f t="shared" si="13"/>
        <v>-73546.14</v>
      </c>
      <c r="K60" s="37">
        <f>SUM(B60:J60)</f>
        <v>-969809.79</v>
      </c>
    </row>
    <row r="61" spans="1:11" ht="18.75" customHeight="1">
      <c r="A61" s="16" t="s">
        <v>83</v>
      </c>
      <c r="B61" s="37">
        <f t="shared" ref="B61:J61" si="14">B62+B63+B64+B65+B66+B67</f>
        <v>-226984.73</v>
      </c>
      <c r="C61" s="37">
        <f t="shared" si="14"/>
        <v>-175471.88</v>
      </c>
      <c r="D61" s="37">
        <f t="shared" si="14"/>
        <v>-231690.66999999998</v>
      </c>
      <c r="E61" s="37">
        <f t="shared" si="14"/>
        <v>-253809.51</v>
      </c>
      <c r="F61" s="37">
        <f t="shared" si="14"/>
        <v>-260503.59</v>
      </c>
      <c r="G61" s="37">
        <f t="shared" si="14"/>
        <v>-277487.25</v>
      </c>
      <c r="H61" s="37">
        <f t="shared" si="14"/>
        <v>-199548</v>
      </c>
      <c r="I61" s="37">
        <f t="shared" si="14"/>
        <v>-38022</v>
      </c>
      <c r="J61" s="37">
        <f t="shared" si="14"/>
        <v>-66411</v>
      </c>
      <c r="K61" s="37">
        <f t="shared" ref="K61:K94" si="15">SUM(B61:J61)</f>
        <v>-1729928.6300000001</v>
      </c>
    </row>
    <row r="62" spans="1:11" ht="18.75" customHeight="1">
      <c r="A62" s="12" t="s">
        <v>84</v>
      </c>
      <c r="B62" s="37">
        <f>-ROUND(B9*$D$3,2)</f>
        <v>-168057</v>
      </c>
      <c r="C62" s="37">
        <f t="shared" ref="C62:J62" si="16">-ROUND(C9*$D$3,2)</f>
        <v>-168213</v>
      </c>
      <c r="D62" s="37">
        <f t="shared" si="16"/>
        <v>-204819</v>
      </c>
      <c r="E62" s="37">
        <f t="shared" si="16"/>
        <v>-151683</v>
      </c>
      <c r="F62" s="37">
        <f t="shared" si="16"/>
        <v>-182130</v>
      </c>
      <c r="G62" s="37">
        <f t="shared" si="16"/>
        <v>-206766</v>
      </c>
      <c r="H62" s="37">
        <f t="shared" si="16"/>
        <v>-199548</v>
      </c>
      <c r="I62" s="37">
        <f t="shared" si="16"/>
        <v>-38022</v>
      </c>
      <c r="J62" s="37">
        <f t="shared" si="16"/>
        <v>-66411</v>
      </c>
      <c r="K62" s="37">
        <f t="shared" si="15"/>
        <v>-1385649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-58927.73</v>
      </c>
      <c r="C66" s="49">
        <v>-7258.88</v>
      </c>
      <c r="D66" s="49">
        <v>-26871.67</v>
      </c>
      <c r="E66" s="49">
        <v>-102126.51</v>
      </c>
      <c r="F66" s="49">
        <v>-78373.59</v>
      </c>
      <c r="G66" s="49">
        <v>-70721.25</v>
      </c>
      <c r="H66" s="20">
        <v>0</v>
      </c>
      <c r="I66" s="20">
        <v>0</v>
      </c>
      <c r="J66" s="20">
        <v>0</v>
      </c>
      <c r="K66" s="37">
        <f t="shared" si="15"/>
        <v>-344279.63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-57756</v>
      </c>
      <c r="C68" s="37">
        <f t="shared" si="17"/>
        <v>-44029.54</v>
      </c>
      <c r="D68" s="37">
        <f t="shared" si="17"/>
        <v>-21536.14</v>
      </c>
      <c r="E68" s="37">
        <f t="shared" si="17"/>
        <v>-27562.519999999997</v>
      </c>
      <c r="F68" s="37">
        <f t="shared" si="17"/>
        <v>-61158.47</v>
      </c>
      <c r="G68" s="37">
        <f t="shared" si="17"/>
        <v>-68022.16</v>
      </c>
      <c r="H68" s="37">
        <f t="shared" si="17"/>
        <v>-65976.34</v>
      </c>
      <c r="I68" s="37">
        <f t="shared" si="17"/>
        <v>-46236.71</v>
      </c>
      <c r="J68" s="37">
        <f t="shared" si="17"/>
        <v>-25160.67</v>
      </c>
      <c r="K68" s="37">
        <f t="shared" si="15"/>
        <v>-417438.55000000005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5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37">
        <v>-42941.49</v>
      </c>
      <c r="C75" s="37">
        <v>-22327.45</v>
      </c>
      <c r="D75" s="20">
        <v>0</v>
      </c>
      <c r="E75" s="20">
        <v>0</v>
      </c>
      <c r="F75" s="37">
        <v>-41145.11</v>
      </c>
      <c r="G75" s="37">
        <v>-38143.46</v>
      </c>
      <c r="H75" s="37">
        <v>-51357.74</v>
      </c>
      <c r="I75" s="37">
        <v>-2384.38</v>
      </c>
      <c r="J75" s="20">
        <v>0</v>
      </c>
      <c r="K75" s="50">
        <f t="shared" si="15"/>
        <v>-198299.63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5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96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97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98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99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59">
        <f t="shared" si="15"/>
        <v>0</v>
      </c>
      <c r="L90" s="61"/>
    </row>
    <row r="91" spans="1:12" ht="18.75" customHeight="1">
      <c r="A91" s="12" t="s">
        <v>100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0">
        <v>0</v>
      </c>
      <c r="L91" s="60"/>
    </row>
    <row r="92" spans="1:12" ht="18.75" customHeight="1">
      <c r="A92" s="12" t="s">
        <v>118</v>
      </c>
      <c r="B92" s="20">
        <v>0</v>
      </c>
      <c r="C92" s="20">
        <v>0</v>
      </c>
      <c r="D92" s="20">
        <v>0</v>
      </c>
      <c r="E92" s="50">
        <v>-11822.32</v>
      </c>
      <c r="F92" s="20">
        <v>0</v>
      </c>
      <c r="G92" s="20">
        <v>0</v>
      </c>
      <c r="H92" s="20">
        <v>0</v>
      </c>
      <c r="I92" s="50">
        <v>-6731.62</v>
      </c>
      <c r="J92" s="50">
        <v>-13565.96</v>
      </c>
      <c r="K92" s="50">
        <f t="shared" si="15"/>
        <v>-32119.899999999998</v>
      </c>
      <c r="L92" s="60"/>
    </row>
    <row r="93" spans="1:12" ht="18.75" customHeight="1">
      <c r="A93" s="16" t="s">
        <v>125</v>
      </c>
      <c r="B93" s="50">
        <v>13416.98</v>
      </c>
      <c r="C93" s="50">
        <v>63062.14</v>
      </c>
      <c r="D93" s="50">
        <v>487081.75</v>
      </c>
      <c r="E93" s="50">
        <v>98098.8</v>
      </c>
      <c r="F93" s="50">
        <v>106557.75</v>
      </c>
      <c r="G93" s="50">
        <v>337241.76</v>
      </c>
      <c r="H93" s="50">
        <v>203679.6</v>
      </c>
      <c r="I93" s="50">
        <v>13696.59</v>
      </c>
      <c r="J93" s="50">
        <v>18025.53</v>
      </c>
      <c r="K93" s="50">
        <f t="shared" si="15"/>
        <v>1340860.9000000004</v>
      </c>
      <c r="L93" s="60"/>
    </row>
    <row r="94" spans="1:12" ht="18.75" customHeight="1">
      <c r="A94" s="16" t="s">
        <v>126</v>
      </c>
      <c r="B94" s="50">
        <v>-18036.82</v>
      </c>
      <c r="C94" s="50">
        <v>-20708</v>
      </c>
      <c r="D94" s="50">
        <v>-28659.51</v>
      </c>
      <c r="E94" s="50">
        <v>-13267.68</v>
      </c>
      <c r="F94" s="50">
        <v>-43858.41</v>
      </c>
      <c r="G94" s="50">
        <v>-23367.599999999999</v>
      </c>
      <c r="H94" s="50">
        <v>-15405.49</v>
      </c>
      <c r="I94" s="20">
        <v>0</v>
      </c>
      <c r="J94" s="20">
        <v>0</v>
      </c>
      <c r="K94" s="50">
        <f t="shared" si="15"/>
        <v>-163303.51</v>
      </c>
      <c r="L94" s="61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ref="K95:K100" si="18">SUM(B95:J95)</f>
        <v>0</v>
      </c>
      <c r="L95" s="57"/>
    </row>
    <row r="96" spans="1:12" ht="18.75" customHeight="1">
      <c r="A96" s="16" t="s">
        <v>92</v>
      </c>
      <c r="B96" s="25">
        <f t="shared" ref="B96:H96" si="19">+B97+B98</f>
        <v>1108126.6599999999</v>
      </c>
      <c r="C96" s="25">
        <f t="shared" si="19"/>
        <v>1463583.9299999997</v>
      </c>
      <c r="D96" s="25">
        <f t="shared" si="19"/>
        <v>2628642.46</v>
      </c>
      <c r="E96" s="25">
        <f t="shared" si="19"/>
        <v>1227835.3900000001</v>
      </c>
      <c r="F96" s="25">
        <f t="shared" si="19"/>
        <v>1706519.7199999997</v>
      </c>
      <c r="G96" s="25">
        <f t="shared" si="19"/>
        <v>2522091.48</v>
      </c>
      <c r="H96" s="25">
        <f t="shared" si="19"/>
        <v>1339642.54</v>
      </c>
      <c r="I96" s="25">
        <f>+I97+I98</f>
        <v>463693.49</v>
      </c>
      <c r="J96" s="25">
        <f>+J97+J98</f>
        <v>684328.98</v>
      </c>
      <c r="K96" s="50">
        <f t="shared" si="18"/>
        <v>13144464.65</v>
      </c>
      <c r="L96" s="57"/>
    </row>
    <row r="97" spans="1:13" ht="18.75" customHeight="1">
      <c r="A97" s="16" t="s">
        <v>91</v>
      </c>
      <c r="B97" s="25">
        <f t="shared" ref="B97:J97" si="20">+B48+B61+B68+B93</f>
        <v>1108126.6599999999</v>
      </c>
      <c r="C97" s="25">
        <f>+C48+C61+C68+C93-C70</f>
        <v>1463583.9299999997</v>
      </c>
      <c r="D97" s="25">
        <f>+D48+D61+D68+D93-D70</f>
        <v>2628642.46</v>
      </c>
      <c r="E97" s="25">
        <f t="shared" si="20"/>
        <v>1222216.55</v>
      </c>
      <c r="F97" s="25">
        <f t="shared" si="20"/>
        <v>1706519.7199999997</v>
      </c>
      <c r="G97" s="25">
        <f t="shared" si="20"/>
        <v>2520518.12</v>
      </c>
      <c r="H97" s="25">
        <f t="shared" si="20"/>
        <v>1339598.17</v>
      </c>
      <c r="I97" s="25">
        <f t="shared" si="20"/>
        <v>463693.49</v>
      </c>
      <c r="J97" s="25">
        <f t="shared" si="20"/>
        <v>672742.07</v>
      </c>
      <c r="K97" s="50">
        <f t="shared" si="18"/>
        <v>13125641.17</v>
      </c>
      <c r="L97" s="57"/>
    </row>
    <row r="98" spans="1:13" ht="18" customHeight="1">
      <c r="A98" s="16" t="s">
        <v>95</v>
      </c>
      <c r="B98" s="25">
        <f t="shared" ref="B98:J98" si="21">IF(+B56+B94+B99&lt;0,0,(B56+B94+B99))</f>
        <v>0</v>
      </c>
      <c r="C98" s="25">
        <f t="shared" si="21"/>
        <v>0</v>
      </c>
      <c r="D98" s="25">
        <f t="shared" si="21"/>
        <v>0</v>
      </c>
      <c r="E98" s="25">
        <f t="shared" si="21"/>
        <v>5618.84</v>
      </c>
      <c r="F98" s="25">
        <f t="shared" si="21"/>
        <v>0</v>
      </c>
      <c r="G98" s="25">
        <f t="shared" si="21"/>
        <v>1573.3600000000006</v>
      </c>
      <c r="H98" s="25">
        <f t="shared" si="21"/>
        <v>44.3700000000008</v>
      </c>
      <c r="I98" s="20">
        <f t="shared" si="21"/>
        <v>0</v>
      </c>
      <c r="J98" s="25">
        <f t="shared" si="21"/>
        <v>11586.91</v>
      </c>
      <c r="K98" s="50">
        <f t="shared" si="18"/>
        <v>18823.480000000003</v>
      </c>
      <c r="L98" s="57"/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  <c r="M99" s="62"/>
    </row>
    <row r="100" spans="1:13" ht="18.75" customHeight="1">
      <c r="A100" s="16" t="s">
        <v>94</v>
      </c>
      <c r="B100" s="37">
        <f>IF(+B94+B56+B70&gt;0,0,(B94+B56+B70))</f>
        <v>-3026.49</v>
      </c>
      <c r="C100" s="37">
        <f>IF(+C94+C56+C70&gt;0,0,(C94+C56+C70))</f>
        <v>-896.29000000000065</v>
      </c>
      <c r="D100" s="37">
        <f>IF(+D94+D56+D70&gt;0,0,(D94+D56+D70))</f>
        <v>-8414.27</v>
      </c>
      <c r="E100" s="20">
        <v>0</v>
      </c>
      <c r="F100" s="37">
        <f>IF(+F94+F56+F70&gt;0,0,(F94+F56+F70))</f>
        <v>-25449.710000000003</v>
      </c>
      <c r="G100" s="20">
        <v>0</v>
      </c>
      <c r="H100" s="20">
        <v>0</v>
      </c>
      <c r="I100" s="20">
        <v>0</v>
      </c>
      <c r="J100" s="20">
        <v>0</v>
      </c>
      <c r="K100" s="50">
        <f t="shared" si="18"/>
        <v>-37786.76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13144464.640000001</v>
      </c>
    </row>
    <row r="105" spans="1:13" ht="18.75" customHeight="1">
      <c r="A105" s="27" t="s">
        <v>79</v>
      </c>
      <c r="B105" s="28">
        <v>110359.53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110359.53</v>
      </c>
    </row>
    <row r="106" spans="1:13" ht="18.75" customHeight="1">
      <c r="A106" s="27" t="s">
        <v>80</v>
      </c>
      <c r="B106" s="28">
        <v>997767.12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997767.12</v>
      </c>
    </row>
    <row r="107" spans="1:13" ht="18.75" customHeight="1">
      <c r="A107" s="27" t="s">
        <v>81</v>
      </c>
      <c r="B107" s="42">
        <v>0</v>
      </c>
      <c r="C107" s="28">
        <f>+C96</f>
        <v>1463583.9299999997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1463583.9299999997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2628642.46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2628642.46</v>
      </c>
    </row>
    <row r="109" spans="1:13" ht="18.75" customHeight="1">
      <c r="A109" s="27" t="s">
        <v>101</v>
      </c>
      <c r="B109" s="42">
        <v>0</v>
      </c>
      <c r="C109" s="42">
        <v>0</v>
      </c>
      <c r="D109" s="42">
        <v>0</v>
      </c>
      <c r="E109" s="28">
        <f>+E96</f>
        <v>1227835.3900000001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1227835.3900000001</v>
      </c>
    </row>
    <row r="110" spans="1:13" ht="18.75" customHeight="1">
      <c r="A110" s="27" t="s">
        <v>102</v>
      </c>
      <c r="B110" s="42">
        <v>0</v>
      </c>
      <c r="C110" s="42">
        <v>0</v>
      </c>
      <c r="D110" s="42">
        <v>0</v>
      </c>
      <c r="E110" s="42">
        <v>0</v>
      </c>
      <c r="F110" s="28">
        <v>204487.52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204487.52</v>
      </c>
    </row>
    <row r="111" spans="1:13" ht="18.75" customHeight="1">
      <c r="A111" s="27" t="s">
        <v>103</v>
      </c>
      <c r="B111" s="42">
        <v>0</v>
      </c>
      <c r="C111" s="42">
        <v>0</v>
      </c>
      <c r="D111" s="42">
        <v>0</v>
      </c>
      <c r="E111" s="42">
        <v>0</v>
      </c>
      <c r="F111" s="28">
        <v>278059.51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278059.51</v>
      </c>
    </row>
    <row r="112" spans="1:13" ht="18.75" customHeight="1">
      <c r="A112" s="27" t="s">
        <v>104</v>
      </c>
      <c r="B112" s="42">
        <v>0</v>
      </c>
      <c r="C112" s="42">
        <v>0</v>
      </c>
      <c r="D112" s="42">
        <v>0</v>
      </c>
      <c r="E112" s="42">
        <v>0</v>
      </c>
      <c r="F112" s="28">
        <v>427282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427282</v>
      </c>
    </row>
    <row r="113" spans="1:11" ht="18.75" customHeight="1">
      <c r="A113" s="27" t="s">
        <v>105</v>
      </c>
      <c r="B113" s="42">
        <v>0</v>
      </c>
      <c r="C113" s="42">
        <v>0</v>
      </c>
      <c r="D113" s="42">
        <v>0</v>
      </c>
      <c r="E113" s="42">
        <v>0</v>
      </c>
      <c r="F113" s="28">
        <v>796690.7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796690.7</v>
      </c>
    </row>
    <row r="114" spans="1:11" ht="18.75" customHeight="1">
      <c r="A114" s="27" t="s">
        <v>106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727914.69</v>
      </c>
      <c r="H114" s="42">
        <v>0</v>
      </c>
      <c r="I114" s="42">
        <v>0</v>
      </c>
      <c r="J114" s="42">
        <v>0</v>
      </c>
      <c r="K114" s="43">
        <f t="shared" si="22"/>
        <v>727914.69</v>
      </c>
    </row>
    <row r="115" spans="1:11" ht="18.75" customHeight="1">
      <c r="A115" s="27" t="s">
        <v>107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51800.800000000003</v>
      </c>
      <c r="H115" s="42">
        <v>0</v>
      </c>
      <c r="I115" s="42">
        <v>0</v>
      </c>
      <c r="J115" s="42">
        <v>0</v>
      </c>
      <c r="K115" s="43">
        <f t="shared" si="22"/>
        <v>51800.800000000003</v>
      </c>
    </row>
    <row r="116" spans="1:11" ht="18.75" customHeight="1">
      <c r="A116" s="27" t="s">
        <v>108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356957.85</v>
      </c>
      <c r="H116" s="42">
        <v>0</v>
      </c>
      <c r="I116" s="42">
        <v>0</v>
      </c>
      <c r="J116" s="42">
        <v>0</v>
      </c>
      <c r="K116" s="43">
        <f t="shared" si="22"/>
        <v>356957.85</v>
      </c>
    </row>
    <row r="117" spans="1:11" ht="18.75" customHeight="1">
      <c r="A117" s="27" t="s">
        <v>109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301427.89</v>
      </c>
      <c r="H117" s="42">
        <v>0</v>
      </c>
      <c r="I117" s="42">
        <v>0</v>
      </c>
      <c r="J117" s="42">
        <v>0</v>
      </c>
      <c r="K117" s="43">
        <f t="shared" si="22"/>
        <v>301427.89</v>
      </c>
    </row>
    <row r="118" spans="1:11" ht="18.75" customHeight="1">
      <c r="A118" s="27" t="s">
        <v>110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1083990.25</v>
      </c>
      <c r="H118" s="42">
        <v>0</v>
      </c>
      <c r="I118" s="42">
        <v>0</v>
      </c>
      <c r="J118" s="42">
        <v>0</v>
      </c>
      <c r="K118" s="43">
        <f t="shared" si="22"/>
        <v>1083990.25</v>
      </c>
    </row>
    <row r="119" spans="1:11" ht="18.75" customHeight="1">
      <c r="A119" s="27" t="s">
        <v>111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458368.85</v>
      </c>
      <c r="I119" s="42">
        <v>0</v>
      </c>
      <c r="J119" s="42">
        <v>0</v>
      </c>
      <c r="K119" s="43">
        <f t="shared" si="22"/>
        <v>458368.85</v>
      </c>
    </row>
    <row r="120" spans="1:11" ht="18.75" customHeight="1">
      <c r="A120" s="27" t="s">
        <v>112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881273.68</v>
      </c>
      <c r="I120" s="42">
        <v>0</v>
      </c>
      <c r="J120" s="42">
        <v>0</v>
      </c>
      <c r="K120" s="43">
        <f t="shared" si="22"/>
        <v>881273.68</v>
      </c>
    </row>
    <row r="121" spans="1:11" ht="18.75" customHeight="1">
      <c r="A121" s="27" t="s">
        <v>113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463693.49</v>
      </c>
      <c r="J121" s="42">
        <v>0</v>
      </c>
      <c r="K121" s="43">
        <f t="shared" si="22"/>
        <v>463693.49</v>
      </c>
    </row>
    <row r="122" spans="1:11" ht="18.75" customHeight="1">
      <c r="A122" s="29" t="s">
        <v>114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684328.98</v>
      </c>
      <c r="K122" s="46">
        <f t="shared" si="22"/>
        <v>684328.98</v>
      </c>
    </row>
    <row r="123" spans="1:11" ht="18.75" customHeight="1">
      <c r="A123" s="41" t="s">
        <v>127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41" t="s">
        <v>129</v>
      </c>
    </row>
    <row r="125" spans="1:11" ht="18.75" customHeight="1">
      <c r="A125" s="41" t="s">
        <v>130</v>
      </c>
    </row>
    <row r="126" spans="1:11" ht="18.75" customHeight="1">
      <c r="A126" s="41" t="s">
        <v>128</v>
      </c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2014-02-27T20:08:57Z</dcterms:modified>
</cp:coreProperties>
</file>