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6"/>
  <c r="K16" s="1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F62"/>
  <c r="F61" s="1"/>
  <c r="G62"/>
  <c r="G61" s="1"/>
  <c r="G60" s="1"/>
  <c r="H62"/>
  <c r="K62" s="1"/>
  <c r="I62"/>
  <c r="I61" s="1"/>
  <c r="J62"/>
  <c r="J61" s="1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J60" l="1"/>
  <c r="I60"/>
  <c r="F60"/>
  <c r="K68"/>
  <c r="E60"/>
  <c r="B60"/>
  <c r="H47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H61"/>
  <c r="H60" s="1"/>
  <c r="J47" l="1"/>
  <c r="J97"/>
  <c r="J96" s="1"/>
  <c r="J123" s="1"/>
  <c r="C48"/>
  <c r="K8"/>
  <c r="K7" s="1"/>
  <c r="K61"/>
  <c r="B48"/>
  <c r="K49"/>
  <c r="H97"/>
  <c r="H96" s="1"/>
  <c r="K60"/>
  <c r="C97" l="1"/>
  <c r="C96" s="1"/>
  <c r="C107" s="1"/>
  <c r="K107" s="1"/>
  <c r="K104" s="1"/>
  <c r="C47"/>
  <c r="B47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<sst xmlns="http://schemas.openxmlformats.org/spreadsheetml/2006/main" count="127" uniqueCount="127">
  <si>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</si>
  <si>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</si>
  <si>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</si>
  <si>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</si>
  <si>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</si>
  <si>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</si>
  <si>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</si>
  <si>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</si>
  <si>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</si>
  <si>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</si>
  <si>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</si>
  <si>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</si>
  <si>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</si>
  <si>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</si>
  <si>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</si>
  <si>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</si>
  <si>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</si>
  <si>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</si>
  <si>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</si>
  <si>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</si>
  <si>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</si>
  <si>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</si>
  <si>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</si>
  <si>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</si>
  <si>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</si>
  <si>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</si>
  <si>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</si>
  <si>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</si>
  <si>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</si>
  <si>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</si>
  <si>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</si>
  <si>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</si>
  <si>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</si>
  <si>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</si>
  <si>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</si>
  <si>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</si>
  <si>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</si>
  <si>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</si>
  <si>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</si>
  <si>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</si>
  <si>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</si>
  <si>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</si>
  <si>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</si>
  <si>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</si>
  <si>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</si>
  <si>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</si>
  <si>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</si>
  <si>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</si>
  <si>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</si>
  <si>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</si>
  <si>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</si>
  <si>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</si>
  <si>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</si>
  <si>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</si>
  <si>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</si>
  <si>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</si>
  <si>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</si>
  <si>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</si>
  <si>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</si>
  <si>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</si>
  <si>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</si>
  <si>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</si>
  <si>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</si>
  <si>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</si>
  <si>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</si>
  <si>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</si>
  <si>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</si>
  <si>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</si>
  <si>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</si>
  <si>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</si>
  <si>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</si>
  <si>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</si>
  <si>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</si>
  <si>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</si>
  <si>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</si>
  <si>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</si>
  <si>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</si>
  <si>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</si>
  <si>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</si>
  <si>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</si>
  <si>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</si>
  <si>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</si>
  <si>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</si>
  <si>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</si>
  <si>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</si>
  <si>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</si>
  <si>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</si>
  <si>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</si>
  <si>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</si>
  <si>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</si>
  <si>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</si>
  <si>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</si>
  <si>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</si>
  <si>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</si>
  <si>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</si>
  <si>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</si>
  <si>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</si>
  <si>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</si>
  <si>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</si>
  <si>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</si>
  <si>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</si>
  <si>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</si>
  <si>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</si>
  <si>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</si>
  <si>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</si>
  <si>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</si>
  <si>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</si>
  <si>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</si>
  <si>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</si>
  <si>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</si>
  <si>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</si>
  <si>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</si>
  <si>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</si>
  <si>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</si>
  <si>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</si>
  <si>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</si>
  <si>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</si>
  <si>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</si>
  <si>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</si>
  <si>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</si>
  <si>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</si>
  <si>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</si>
  <si>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</si>
  <si>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</si>
  <si>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</si>
  <si>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</si>
  <si>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12/02/14 - VENCIMENTO 19/02/14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</si>
</sst>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ht="21">
      <c r="A2" s="65" t="s">
        <v>126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6" t="s">
        <v>15</v>
      </c>
      <c r="B4" s="68" t="s">
        <v>118</v>
      </c>
      <c r="C4" s="69"/>
      <c r="D4" s="69"/>
      <c r="E4" s="69"/>
      <c r="F4" s="69"/>
      <c r="G4" s="69"/>
      <c r="H4" s="69"/>
      <c r="I4" s="69"/>
      <c r="J4" s="70"/>
      <c r="K4" s="67" t="s">
        <v>16</v>
      </c>
    </row>
    <row r="5" spans="1:13" ht="38.25">
      <c r="A5" s="66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1" t="s">
        <v>117</v>
      </c>
      <c r="J5" s="71" t="s">
        <v>116</v>
      </c>
      <c r="K5" s="66"/>
    </row>
    <row r="6" spans="1:13" ht="18.75" customHeight="1">
      <c r="A6" s="66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2"/>
      <c r="J6" s="72"/>
      <c r="K6" s="66"/>
    </row>
    <row r="7" spans="1:13" ht="17.25" customHeight="1">
      <c r="A7" s="8" t="s">
        <v>30</v>
      </c>
      <c r="B7" s="9">
        <f t="shared" ref="B7:K7" si="0">+B8+B20+B24+B27</f>
        <v>607177</v>
      </c>
      <c r="C7" s="9">
        <f t="shared" si="0"/>
        <v>809631</v>
      </c>
      <c r="D7" s="9">
        <f t="shared" si="0"/>
        <v>810253</v>
      </c>
      <c r="E7" s="9">
        <f t="shared" si="0"/>
        <v>561702</v>
      </c>
      <c r="F7" s="9">
        <f t="shared" si="0"/>
        <v>804082</v>
      </c>
      <c r="G7" s="9">
        <f t="shared" si="0"/>
        <v>1215104</v>
      </c>
      <c r="H7" s="9">
        <f t="shared" si="0"/>
        <v>576805</v>
      </c>
      <c r="I7" s="9">
        <f t="shared" si="0"/>
        <v>127745</v>
      </c>
      <c r="J7" s="9">
        <f t="shared" si="0"/>
        <v>295987</v>
      </c>
      <c r="K7" s="9">
        <f t="shared" si="0"/>
        <v>5808486</v>
      </c>
      <c r="L7" s="55"/>
    </row>
    <row r="8" spans="1:13" ht="17.25" customHeight="1">
      <c r="A8" s="10" t="s">
        <v>125</v>
      </c>
      <c r="B8" s="11">
        <f>B9+B12+B16</f>
        <v>359419</v>
      </c>
      <c r="C8" s="11">
        <f t="shared" ref="C8:J8" si="1">C9+C12+C16</f>
        <v>489624</v>
      </c>
      <c r="D8" s="11">
        <f t="shared" si="1"/>
        <v>460013</v>
      </c>
      <c r="E8" s="11">
        <f t="shared" si="1"/>
        <v>333726</v>
      </c>
      <c r="F8" s="11">
        <f t="shared" si="1"/>
        <v>450422</v>
      </c>
      <c r="G8" s="11">
        <f t="shared" si="1"/>
        <v>661046</v>
      </c>
      <c r="H8" s="11">
        <f t="shared" si="1"/>
        <v>355371</v>
      </c>
      <c r="I8" s="11">
        <f t="shared" si="1"/>
        <v>69666</v>
      </c>
      <c r="J8" s="11">
        <f t="shared" si="1"/>
        <v>165497</v>
      </c>
      <c r="K8" s="11">
        <f>SUM(B8:J8)</f>
        <v>3344784</v>
      </c>
    </row>
    <row r="9" spans="1:13" ht="17.25" customHeight="1">
      <c r="A9" s="15" t="s">
        <v>17</v>
      </c>
      <c r="B9" s="13">
        <f>+B10+B11</f>
        <v>54429</v>
      </c>
      <c r="C9" s="13">
        <f t="shared" ref="C9:J9" si="2">+C10+C11</f>
        <v>74869</v>
      </c>
      <c r="D9" s="13">
        <f t="shared" si="2"/>
        <v>65177</v>
      </c>
      <c r="E9" s="13">
        <f t="shared" si="2"/>
        <v>48636</v>
      </c>
      <c r="F9" s="13">
        <f t="shared" si="2"/>
        <v>59451</v>
      </c>
      <c r="G9" s="13">
        <f t="shared" si="2"/>
        <v>67277</v>
      </c>
      <c r="H9" s="13">
        <f t="shared" si="2"/>
        <v>66240</v>
      </c>
      <c r="I9" s="13">
        <f t="shared" si="2"/>
        <v>12330</v>
      </c>
      <c r="J9" s="13">
        <f t="shared" si="2"/>
        <v>20341</v>
      </c>
      <c r="K9" s="11">
        <f>SUM(B9:J9)</f>
        <v>468750</v>
      </c>
    </row>
    <row r="10" spans="1:13" ht="17.25" customHeight="1">
      <c r="A10" s="31" t="s">
        <v>18</v>
      </c>
      <c r="B10" s="13">
        <v>54429</v>
      </c>
      <c r="C10" s="13">
        <v>74869</v>
      </c>
      <c r="D10" s="13">
        <v>65177</v>
      </c>
      <c r="E10" s="13">
        <v>48636</v>
      </c>
      <c r="F10" s="13">
        <v>59451</v>
      </c>
      <c r="G10" s="13">
        <v>67277</v>
      </c>
      <c r="H10" s="13">
        <v>66240</v>
      </c>
      <c r="I10" s="13">
        <v>12330</v>
      </c>
      <c r="J10" s="13">
        <v>20341</v>
      </c>
      <c r="K10" s="11">
        <f>SUM(B10:J10)</f>
        <v>468750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302673</v>
      </c>
      <c r="C12" s="17">
        <f t="shared" si="3"/>
        <v>411315</v>
      </c>
      <c r="D12" s="17">
        <f t="shared" si="3"/>
        <v>391766</v>
      </c>
      <c r="E12" s="17">
        <f t="shared" si="3"/>
        <v>282669</v>
      </c>
      <c r="F12" s="17">
        <f t="shared" si="3"/>
        <v>387494</v>
      </c>
      <c r="G12" s="17">
        <f t="shared" si="3"/>
        <v>588645</v>
      </c>
      <c r="H12" s="17">
        <f t="shared" si="3"/>
        <v>286626</v>
      </c>
      <c r="I12" s="17">
        <f t="shared" si="3"/>
        <v>56711</v>
      </c>
      <c r="J12" s="17">
        <f t="shared" si="3"/>
        <v>144071</v>
      </c>
      <c r="K12" s="11">
        <f t="shared" ref="K12:K27" si="4">SUM(B12:J12)</f>
        <v>2851970</v>
      </c>
    </row>
    <row r="13" spans="1:13" ht="17.25" customHeight="1">
      <c r="A13" s="14" t="s">
        <v>20</v>
      </c>
      <c r="B13" s="13">
        <v>149090</v>
      </c>
      <c r="C13" s="13">
        <v>217442</v>
      </c>
      <c r="D13" s="13">
        <v>212382</v>
      </c>
      <c r="E13" s="13">
        <v>148478</v>
      </c>
      <c r="F13" s="13">
        <v>201709</v>
      </c>
      <c r="G13" s="13">
        <v>293625</v>
      </c>
      <c r="H13" s="13">
        <v>139658</v>
      </c>
      <c r="I13" s="13">
        <v>32481</v>
      </c>
      <c r="J13" s="13">
        <v>77708</v>
      </c>
      <c r="K13" s="11">
        <f t="shared" si="4"/>
        <v>1472573</v>
      </c>
      <c r="L13" s="55"/>
      <c r="M13" s="56"/>
    </row>
    <row r="14" spans="1:13" ht="17.25" customHeight="1">
      <c r="A14" s="14" t="s">
        <v>21</v>
      </c>
      <c r="B14" s="13">
        <v>139086</v>
      </c>
      <c r="C14" s="13">
        <v>171876</v>
      </c>
      <c r="D14" s="13">
        <v>159456</v>
      </c>
      <c r="E14" s="13">
        <v>121291</v>
      </c>
      <c r="F14" s="13">
        <v>168658</v>
      </c>
      <c r="G14" s="13">
        <v>273432</v>
      </c>
      <c r="H14" s="13">
        <v>132340</v>
      </c>
      <c r="I14" s="13">
        <v>20802</v>
      </c>
      <c r="J14" s="13">
        <v>58961</v>
      </c>
      <c r="K14" s="11">
        <f t="shared" si="4"/>
        <v>1245902</v>
      </c>
      <c r="L14" s="55"/>
    </row>
    <row r="15" spans="1:13" ht="17.25" customHeight="1">
      <c r="A15" s="14" t="s">
        <v>22</v>
      </c>
      <c r="B15" s="13">
        <v>14497</v>
      </c>
      <c r="C15" s="13">
        <v>21997</v>
      </c>
      <c r="D15" s="13">
        <v>19928</v>
      </c>
      <c r="E15" s="13">
        <v>12900</v>
      </c>
      <c r="F15" s="13">
        <v>17127</v>
      </c>
      <c r="G15" s="13">
        <v>21588</v>
      </c>
      <c r="H15" s="13">
        <v>14628</v>
      </c>
      <c r="I15" s="13">
        <v>3428</v>
      </c>
      <c r="J15" s="13">
        <v>7402</v>
      </c>
      <c r="K15" s="11">
        <f t="shared" si="4"/>
        <v>133495</v>
      </c>
    </row>
    <row r="16" spans="1:13" ht="17.25" customHeight="1">
      <c r="A16" s="15" t="s">
        <v>121</v>
      </c>
      <c r="B16" s="13">
        <f>B17+B18+B19</f>
        <v>2317</v>
      </c>
      <c r="C16" s="13">
        <f t="shared" ref="C16:J16" si="5">C17+C18+C19</f>
        <v>3440</v>
      </c>
      <c r="D16" s="13">
        <f t="shared" si="5"/>
        <v>3070</v>
      </c>
      <c r="E16" s="13">
        <f t="shared" si="5"/>
        <v>2421</v>
      </c>
      <c r="F16" s="13">
        <f t="shared" si="5"/>
        <v>3477</v>
      </c>
      <c r="G16" s="13">
        <f t="shared" si="5"/>
        <v>5124</v>
      </c>
      <c r="H16" s="13">
        <f t="shared" si="5"/>
        <v>2505</v>
      </c>
      <c r="I16" s="13">
        <f t="shared" si="5"/>
        <v>625</v>
      </c>
      <c r="J16" s="13">
        <f t="shared" si="5"/>
        <v>1085</v>
      </c>
      <c r="K16" s="11">
        <f t="shared" si="4"/>
        <v>24064</v>
      </c>
    </row>
    <row r="17" spans="1:12" ht="17.25" customHeight="1">
      <c r="A17" s="14" t="s">
        <v>122</v>
      </c>
      <c r="B17" s="13">
        <v>2235</v>
      </c>
      <c r="C17" s="13">
        <v>3303</v>
      </c>
      <c r="D17" s="13">
        <v>2942</v>
      </c>
      <c r="E17" s="13">
        <v>2308</v>
      </c>
      <c r="F17" s="13">
        <v>3306</v>
      </c>
      <c r="G17" s="13">
        <v>4937</v>
      </c>
      <c r="H17" s="13">
        <v>2425</v>
      </c>
      <c r="I17" s="13">
        <v>601</v>
      </c>
      <c r="J17" s="13">
        <v>1050</v>
      </c>
      <c r="K17" s="11">
        <f t="shared" si="4"/>
        <v>23107</v>
      </c>
    </row>
    <row r="18" spans="1:12" ht="17.25" customHeight="1">
      <c r="A18" s="14" t="s">
        <v>123</v>
      </c>
      <c r="B18" s="13">
        <v>38</v>
      </c>
      <c r="C18" s="13">
        <v>82</v>
      </c>
      <c r="D18" s="13">
        <v>67</v>
      </c>
      <c r="E18" s="13">
        <v>68</v>
      </c>
      <c r="F18" s="13">
        <v>96</v>
      </c>
      <c r="G18" s="13">
        <v>127</v>
      </c>
      <c r="H18" s="13">
        <v>44</v>
      </c>
      <c r="I18" s="13">
        <v>10</v>
      </c>
      <c r="J18" s="13">
        <v>21</v>
      </c>
      <c r="K18" s="11">
        <f t="shared" si="4"/>
        <v>553</v>
      </c>
    </row>
    <row r="19" spans="1:12" ht="17.25" customHeight="1">
      <c r="A19" s="14" t="s">
        <v>124</v>
      </c>
      <c r="B19" s="13">
        <v>44</v>
      </c>
      <c r="C19" s="13">
        <v>55</v>
      </c>
      <c r="D19" s="13">
        <v>61</v>
      </c>
      <c r="E19" s="13">
        <v>45</v>
      </c>
      <c r="F19" s="13">
        <v>75</v>
      </c>
      <c r="G19" s="13">
        <v>60</v>
      </c>
      <c r="H19" s="13">
        <v>36</v>
      </c>
      <c r="I19" s="13">
        <v>14</v>
      </c>
      <c r="J19" s="11">
        <v>14</v>
      </c>
      <c r="K19" s="11">
        <f t="shared" si="4"/>
        <v>404</v>
      </c>
    </row>
    <row r="20" spans="1:12" ht="17.25" customHeight="1">
      <c r="A20" s="16" t="s">
        <v>23</v>
      </c>
      <c r="B20" s="11">
        <f>+B21+B22+B23</f>
        <v>205101</v>
      </c>
      <c r="C20" s="11">
        <f t="shared" ref="C20:J20" si="6">+C21+C22+C23</f>
        <v>251470</v>
      </c>
      <c r="D20" s="11">
        <f t="shared" si="6"/>
        <v>269610</v>
      </c>
      <c r="E20" s="11">
        <f t="shared" si="6"/>
        <v>178736</v>
      </c>
      <c r="F20" s="11">
        <f t="shared" si="6"/>
        <v>292235</v>
      </c>
      <c r="G20" s="11">
        <f t="shared" si="6"/>
        <v>489186</v>
      </c>
      <c r="H20" s="11">
        <f t="shared" si="6"/>
        <v>177909</v>
      </c>
      <c r="I20" s="11">
        <f t="shared" si="6"/>
        <v>43693</v>
      </c>
      <c r="J20" s="11">
        <f t="shared" si="6"/>
        <v>95528</v>
      </c>
      <c r="K20" s="11">
        <f t="shared" si="4"/>
        <v>2003468</v>
      </c>
    </row>
    <row r="21" spans="1:12" ht="17.25" customHeight="1">
      <c r="A21" s="12" t="s">
        <v>24</v>
      </c>
      <c r="B21" s="13">
        <v>114849</v>
      </c>
      <c r="C21" s="13">
        <v>154021</v>
      </c>
      <c r="D21" s="13">
        <v>165908</v>
      </c>
      <c r="E21" s="13">
        <v>107322</v>
      </c>
      <c r="F21" s="13">
        <v>172535</v>
      </c>
      <c r="G21" s="13">
        <v>271415</v>
      </c>
      <c r="H21" s="13">
        <v>105904</v>
      </c>
      <c r="I21" s="13">
        <v>28022</v>
      </c>
      <c r="J21" s="13">
        <v>57739</v>
      </c>
      <c r="K21" s="11">
        <f t="shared" si="4"/>
        <v>1177715</v>
      </c>
      <c r="L21" s="55"/>
    </row>
    <row r="22" spans="1:12" ht="17.25" customHeight="1">
      <c r="A22" s="12" t="s">
        <v>25</v>
      </c>
      <c r="B22" s="13">
        <v>82573</v>
      </c>
      <c r="C22" s="13">
        <v>87488</v>
      </c>
      <c r="D22" s="13">
        <v>93010</v>
      </c>
      <c r="E22" s="13">
        <v>65393</v>
      </c>
      <c r="F22" s="13">
        <v>109867</v>
      </c>
      <c r="G22" s="13">
        <v>203327</v>
      </c>
      <c r="H22" s="13">
        <v>65531</v>
      </c>
      <c r="I22" s="13">
        <v>13754</v>
      </c>
      <c r="J22" s="13">
        <v>33778</v>
      </c>
      <c r="K22" s="11">
        <f t="shared" si="4"/>
        <v>754721</v>
      </c>
      <c r="L22" s="55"/>
    </row>
    <row r="23" spans="1:12" ht="17.25" customHeight="1">
      <c r="A23" s="12" t="s">
        <v>26</v>
      </c>
      <c r="B23" s="13">
        <v>7679</v>
      </c>
      <c r="C23" s="13">
        <v>9961</v>
      </c>
      <c r="D23" s="13">
        <v>10692</v>
      </c>
      <c r="E23" s="13">
        <v>6021</v>
      </c>
      <c r="F23" s="13">
        <v>9833</v>
      </c>
      <c r="G23" s="13">
        <v>14444</v>
      </c>
      <c r="H23" s="13">
        <v>6474</v>
      </c>
      <c r="I23" s="13">
        <v>1917</v>
      </c>
      <c r="J23" s="13">
        <v>4011</v>
      </c>
      <c r="K23" s="11">
        <f t="shared" si="4"/>
        <v>71032</v>
      </c>
    </row>
    <row r="24" spans="1:12" ht="17.25" customHeight="1">
      <c r="A24" s="16" t="s">
        <v>27</v>
      </c>
      <c r="B24" s="13">
        <v>42657</v>
      </c>
      <c r="C24" s="13">
        <v>68537</v>
      </c>
      <c r="D24" s="13">
        <v>80630</v>
      </c>
      <c r="E24" s="13">
        <v>49240</v>
      </c>
      <c r="F24" s="13">
        <v>61425</v>
      </c>
      <c r="G24" s="13">
        <v>64872</v>
      </c>
      <c r="H24" s="13">
        <v>33423</v>
      </c>
      <c r="I24" s="13">
        <v>14386</v>
      </c>
      <c r="J24" s="13">
        <v>34962</v>
      </c>
      <c r="K24" s="11">
        <f t="shared" si="4"/>
        <v>450132</v>
      </c>
    </row>
    <row r="25" spans="1:12" ht="17.25" customHeight="1">
      <c r="A25" s="12" t="s">
        <v>28</v>
      </c>
      <c r="B25" s="13">
        <v>27300</v>
      </c>
      <c r="C25" s="13">
        <v>43864</v>
      </c>
      <c r="D25" s="13">
        <v>51603</v>
      </c>
      <c r="E25" s="13">
        <v>31514</v>
      </c>
      <c r="F25" s="13">
        <v>39312</v>
      </c>
      <c r="G25" s="13">
        <v>41518</v>
      </c>
      <c r="H25" s="13">
        <v>21391</v>
      </c>
      <c r="I25" s="13">
        <v>9207</v>
      </c>
      <c r="J25" s="13">
        <v>22376</v>
      </c>
      <c r="K25" s="11">
        <f t="shared" si="4"/>
        <v>288085</v>
      </c>
      <c r="L25" s="55"/>
    </row>
    <row r="26" spans="1:12" ht="17.25" customHeight="1">
      <c r="A26" s="12" t="s">
        <v>29</v>
      </c>
      <c r="B26" s="13">
        <v>15357</v>
      </c>
      <c r="C26" s="13">
        <v>24673</v>
      </c>
      <c r="D26" s="13">
        <v>29027</v>
      </c>
      <c r="E26" s="13">
        <v>17726</v>
      </c>
      <c r="F26" s="13">
        <v>22113</v>
      </c>
      <c r="G26" s="13">
        <v>23354</v>
      </c>
      <c r="H26" s="13">
        <v>12032</v>
      </c>
      <c r="I26" s="13">
        <v>5179</v>
      </c>
      <c r="J26" s="13">
        <v>12586</v>
      </c>
      <c r="K26" s="11">
        <f t="shared" si="4"/>
        <v>162047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10102</v>
      </c>
      <c r="I27" s="11">
        <v>0</v>
      </c>
      <c r="J27" s="11">
        <v>0</v>
      </c>
      <c r="K27" s="11">
        <f t="shared" si="4"/>
        <v>10102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4952.33</v>
      </c>
      <c r="I35" s="20">
        <v>0</v>
      </c>
      <c r="J35" s="20">
        <v>0</v>
      </c>
      <c r="K35" s="24">
        <f>SUM(B35:J35)</f>
        <v>4952.33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1393848.58</v>
      </c>
      <c r="C47" s="23">
        <f t="shared" ref="C47:H47" si="9">+C48+C56</f>
        <v>2117069.0100000002</v>
      </c>
      <c r="D47" s="23">
        <f t="shared" si="9"/>
        <v>2404513.39</v>
      </c>
      <c r="E47" s="23">
        <f t="shared" si="9"/>
        <v>1411907.48</v>
      </c>
      <c r="F47" s="23">
        <f t="shared" si="9"/>
        <v>1954316.52</v>
      </c>
      <c r="G47" s="23">
        <f t="shared" si="9"/>
        <v>2541542.85</v>
      </c>
      <c r="H47" s="23">
        <f t="shared" si="9"/>
        <v>1390198.7000000002</v>
      </c>
      <c r="I47" s="23">
        <f>+I48+I56</f>
        <v>538509.05000000005</v>
      </c>
      <c r="J47" s="23">
        <f>+J48+J56</f>
        <v>751406.42</v>
      </c>
      <c r="K47" s="23">
        <f>SUM(B47:J47)</f>
        <v>14503312.000000002</v>
      </c>
    </row>
    <row r="48" spans="1:11" ht="17.25" customHeight="1">
      <c r="A48" s="16" t="s">
        <v>48</v>
      </c>
      <c r="B48" s="24">
        <f>SUM(B49:B55)</f>
        <v>1378838.25</v>
      </c>
      <c r="C48" s="24">
        <f t="shared" ref="C48:H48" si="10">SUM(C49:C55)</f>
        <v>2097061.12</v>
      </c>
      <c r="D48" s="24">
        <f t="shared" si="10"/>
        <v>2384250.48</v>
      </c>
      <c r="E48" s="24">
        <f t="shared" si="10"/>
        <v>1393020.96</v>
      </c>
      <c r="F48" s="24">
        <f t="shared" si="10"/>
        <v>1935907.82</v>
      </c>
      <c r="G48" s="24">
        <f t="shared" si="10"/>
        <v>2516601.89</v>
      </c>
      <c r="H48" s="24">
        <f t="shared" si="10"/>
        <v>1374748.84</v>
      </c>
      <c r="I48" s="24">
        <f>SUM(I49:I55)</f>
        <v>538509.05000000005</v>
      </c>
      <c r="J48" s="24">
        <f>SUM(J49:J55)</f>
        <v>739819.51</v>
      </c>
      <c r="K48" s="24">
        <f t="shared" ref="K48:K56" si="11">SUM(B48:J48)</f>
        <v>14358757.92</v>
      </c>
    </row>
    <row r="49" spans="1:11" ht="17.25" customHeight="1">
      <c r="A49" s="36" t="s">
        <v>49</v>
      </c>
      <c r="B49" s="24">
        <f t="shared" ref="B49:H49" si="12">ROUND(B30*B7,2)</f>
        <v>1378838.25</v>
      </c>
      <c r="C49" s="24">
        <f t="shared" si="12"/>
        <v>2092410.36</v>
      </c>
      <c r="D49" s="24">
        <f t="shared" si="12"/>
        <v>2384250.48</v>
      </c>
      <c r="E49" s="24">
        <f t="shared" si="12"/>
        <v>1393020.96</v>
      </c>
      <c r="F49" s="24">
        <f t="shared" si="12"/>
        <v>1935907.82</v>
      </c>
      <c r="G49" s="24">
        <f t="shared" si="12"/>
        <v>2516601.89</v>
      </c>
      <c r="H49" s="24">
        <f t="shared" si="12"/>
        <v>1369796.51</v>
      </c>
      <c r="I49" s="24">
        <f>ROUND(I30*I7,2)</f>
        <v>538509.05000000005</v>
      </c>
      <c r="J49" s="24">
        <f>ROUND(J30*J7,2)</f>
        <v>739819.51</v>
      </c>
      <c r="K49" s="24">
        <f t="shared" si="11"/>
        <v>14349154.83</v>
      </c>
    </row>
    <row r="50" spans="1:11" ht="17.25" customHeight="1">
      <c r="A50" s="36" t="s">
        <v>50</v>
      </c>
      <c r="B50" s="20">
        <v>0</v>
      </c>
      <c r="C50" s="24">
        <f>ROUND(C31*C7,2)</f>
        <v>4650.76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4650.76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4952.33</v>
      </c>
      <c r="I53" s="33">
        <f>+I35</f>
        <v>0</v>
      </c>
      <c r="J53" s="33">
        <f>+J35</f>
        <v>0</v>
      </c>
      <c r="K53" s="24">
        <f t="shared" si="11"/>
        <v>4952.33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144554.07999999999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-254066.74</v>
      </c>
      <c r="C60" s="37">
        <f t="shared" si="13"/>
        <v>-259340.88</v>
      </c>
      <c r="D60" s="37">
        <f t="shared" si="13"/>
        <v>-245584.65999999997</v>
      </c>
      <c r="E60" s="37">
        <f t="shared" si="13"/>
        <v>-294210.52</v>
      </c>
      <c r="F60" s="37">
        <f t="shared" si="13"/>
        <v>-291530.36</v>
      </c>
      <c r="G60" s="37">
        <f t="shared" si="13"/>
        <v>-323322.11000000004</v>
      </c>
      <c r="H60" s="37">
        <f t="shared" si="13"/>
        <v>-213338.6</v>
      </c>
      <c r="I60" s="37">
        <f t="shared" si="13"/>
        <v>239104.07999999996</v>
      </c>
      <c r="J60" s="37">
        <f t="shared" si="13"/>
        <v>493932.12</v>
      </c>
      <c r="K60" s="37">
        <f>SUM(B60:J60)</f>
        <v>-1148357.6700000004</v>
      </c>
    </row>
    <row r="61" spans="1:11" ht="18.75" customHeight="1">
      <c r="A61" s="16" t="s">
        <v>83</v>
      </c>
      <c r="B61" s="37">
        <f t="shared" ref="B61:J61" si="14">B62+B63+B64+B65+B66+B67</f>
        <v>-239252.22999999998</v>
      </c>
      <c r="C61" s="37">
        <f t="shared" si="14"/>
        <v>-237638.79</v>
      </c>
      <c r="D61" s="37">
        <f t="shared" si="14"/>
        <v>-224048.52</v>
      </c>
      <c r="E61" s="37">
        <f t="shared" si="14"/>
        <v>-266751.49</v>
      </c>
      <c r="F61" s="37">
        <f t="shared" si="14"/>
        <v>-271517</v>
      </c>
      <c r="G61" s="37">
        <f t="shared" si="14"/>
        <v>-293443.41000000003</v>
      </c>
      <c r="H61" s="37">
        <f t="shared" si="14"/>
        <v>-198720</v>
      </c>
      <c r="I61" s="37">
        <f t="shared" si="14"/>
        <v>-36990</v>
      </c>
      <c r="J61" s="37">
        <f t="shared" si="14"/>
        <v>-61023</v>
      </c>
      <c r="K61" s="37">
        <f t="shared" ref="K61:K92" si="15">SUM(B61:J61)</f>
        <v>-1829384.44</v>
      </c>
    </row>
    <row r="62" spans="1:11" ht="18.75" customHeight="1">
      <c r="A62" s="12" t="s">
        <v>84</v>
      </c>
      <c r="B62" s="37">
        <f>-ROUND(B9*$D$3,2)</f>
        <v>-163287</v>
      </c>
      <c r="C62" s="37">
        <f t="shared" ref="C62:J62" si="16">-ROUND(C9*$D$3,2)</f>
        <v>-224607</v>
      </c>
      <c r="D62" s="37">
        <f t="shared" si="16"/>
        <v>-195531</v>
      </c>
      <c r="E62" s="37">
        <f t="shared" si="16"/>
        <v>-145908</v>
      </c>
      <c r="F62" s="37">
        <f t="shared" si="16"/>
        <v>-178353</v>
      </c>
      <c r="G62" s="37">
        <f t="shared" si="16"/>
        <v>-201831</v>
      </c>
      <c r="H62" s="37">
        <f t="shared" si="16"/>
        <v>-198720</v>
      </c>
      <c r="I62" s="37">
        <f t="shared" si="16"/>
        <v>-36990</v>
      </c>
      <c r="J62" s="37">
        <f t="shared" si="16"/>
        <v>-61023</v>
      </c>
      <c r="K62" s="37">
        <f t="shared" si="15"/>
        <v>-1406250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-75965.23</v>
      </c>
      <c r="C66" s="49">
        <v>-13031.79</v>
      </c>
      <c r="D66" s="49">
        <v>-28517.52</v>
      </c>
      <c r="E66" s="49">
        <v>-120843.49</v>
      </c>
      <c r="F66" s="49">
        <v>-93164</v>
      </c>
      <c r="G66" s="49">
        <v>-91612.41</v>
      </c>
      <c r="H66" s="20">
        <v>0</v>
      </c>
      <c r="I66" s="20">
        <v>0</v>
      </c>
      <c r="J66" s="20">
        <v>0</v>
      </c>
      <c r="K66" s="37">
        <f t="shared" si="15"/>
        <v>-423134.44000000006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-27459.03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276094.07999999996</v>
      </c>
      <c r="J68" s="37">
        <f t="shared" si="17"/>
        <v>554955.12</v>
      </c>
      <c r="K68" s="37">
        <f t="shared" si="15"/>
        <v>681026.77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320000</v>
      </c>
      <c r="J81" s="37">
        <v>580000</v>
      </c>
      <c r="K81" s="50">
        <f t="shared" si="15"/>
        <v>900000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-11718.83</v>
      </c>
      <c r="F92" s="20">
        <v>0</v>
      </c>
      <c r="G92" s="20">
        <v>0</v>
      </c>
      <c r="H92" s="20">
        <v>0</v>
      </c>
      <c r="I92" s="50">
        <v>-6785.21</v>
      </c>
      <c r="J92" s="50">
        <v>-13450.17</v>
      </c>
      <c r="K92" s="50">
        <f t="shared" si="15"/>
        <v>-31954.21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1139781.8400000001</v>
      </c>
      <c r="C96" s="25">
        <f t="shared" si="19"/>
        <v>1857728.13</v>
      </c>
      <c r="D96" s="25">
        <f t="shared" si="19"/>
        <v>2158928.73</v>
      </c>
      <c r="E96" s="25">
        <f t="shared" si="19"/>
        <v>1117696.96</v>
      </c>
      <c r="F96" s="25">
        <f t="shared" si="19"/>
        <v>1662786.16</v>
      </c>
      <c r="G96" s="25">
        <f t="shared" si="19"/>
        <v>2218220.7399999998</v>
      </c>
      <c r="H96" s="25">
        <f t="shared" si="19"/>
        <v>1176860.1000000001</v>
      </c>
      <c r="I96" s="25">
        <f>+I97+I98</f>
        <v>777613.13</v>
      </c>
      <c r="J96" s="25">
        <f>+J97+J98</f>
        <v>1245338.5399999998</v>
      </c>
      <c r="K96" s="50">
        <f t="shared" si="18"/>
        <v>13354954.329999998</v>
      </c>
      <c r="L96" s="57"/>
    </row>
    <row r="97" spans="1:13" ht="18.75" customHeight="1">
      <c r="A97" s="16" t="s">
        <v>91</v>
      </c>
      <c r="B97" s="25">
        <f t="shared" ref="B97:J97" si="20">+B48+B61+B68+B93</f>
        <v>1124771.51</v>
      </c>
      <c r="C97" s="25">
        <f t="shared" si="20"/>
        <v>1837720.24</v>
      </c>
      <c r="D97" s="25">
        <f t="shared" si="20"/>
        <v>2138665.8199999998</v>
      </c>
      <c r="E97" s="25">
        <f t="shared" si="20"/>
        <v>1098810.44</v>
      </c>
      <c r="F97" s="25">
        <f t="shared" si="20"/>
        <v>1644377.46</v>
      </c>
      <c r="G97" s="25">
        <f t="shared" si="20"/>
        <v>2193279.7799999998</v>
      </c>
      <c r="H97" s="25">
        <f t="shared" si="20"/>
        <v>1161410.24</v>
      </c>
      <c r="I97" s="25">
        <f t="shared" si="20"/>
        <v>777613.13</v>
      </c>
      <c r="J97" s="25">
        <f t="shared" si="20"/>
        <v>1233751.6299999999</v>
      </c>
      <c r="K97" s="50">
        <f t="shared" si="18"/>
        <v>13210400.25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18408.7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144554.07999999999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  <c r="M99" s="63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13354954.32</v>
      </c>
    </row>
    <row r="105" spans="1:13" ht="18.75" customHeight="1">
      <c r="A105" s="27" t="s">
        <v>79</v>
      </c>
      <c r="B105" s="28">
        <v>139092.41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139092.41</v>
      </c>
    </row>
    <row r="106" spans="1:13" ht="18.75" customHeight="1">
      <c r="A106" s="27" t="s">
        <v>80</v>
      </c>
      <c r="B106" s="28">
        <v>1000689.42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1000689.42</v>
      </c>
    </row>
    <row r="107" spans="1:13" ht="18.75" customHeight="1">
      <c r="A107" s="27" t="s">
        <v>81</v>
      </c>
      <c r="B107" s="42">
        <v>0</v>
      </c>
      <c r="C107" s="28">
        <f>+C96</f>
        <v>1857728.13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1857728.13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2158928.73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2158928.73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1117696.96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1117696.96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206086.07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206086.07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286018.23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286018.23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431717.64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431717.64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738964.21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738964.21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635129.80000000005</v>
      </c>
      <c r="H114" s="42">
        <v>0</v>
      </c>
      <c r="I114" s="42">
        <v>0</v>
      </c>
      <c r="J114" s="42">
        <v>0</v>
      </c>
      <c r="K114" s="43">
        <f t="shared" si="22"/>
        <v>635129.80000000005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51640.28</v>
      </c>
      <c r="H115" s="42">
        <v>0</v>
      </c>
      <c r="I115" s="42">
        <v>0</v>
      </c>
      <c r="J115" s="42">
        <v>0</v>
      </c>
      <c r="K115" s="43">
        <f t="shared" si="22"/>
        <v>51640.28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355912.94</v>
      </c>
      <c r="H116" s="42">
        <v>0</v>
      </c>
      <c r="I116" s="42">
        <v>0</v>
      </c>
      <c r="J116" s="42">
        <v>0</v>
      </c>
      <c r="K116" s="43">
        <f t="shared" si="22"/>
        <v>355912.94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321684.71999999997</v>
      </c>
      <c r="H117" s="42">
        <v>0</v>
      </c>
      <c r="I117" s="42">
        <v>0</v>
      </c>
      <c r="J117" s="42">
        <v>0</v>
      </c>
      <c r="K117" s="43">
        <f t="shared" si="22"/>
        <v>321684.71999999997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853853.01</v>
      </c>
      <c r="H118" s="42">
        <v>0</v>
      </c>
      <c r="I118" s="42">
        <v>0</v>
      </c>
      <c r="J118" s="42">
        <v>0</v>
      </c>
      <c r="K118" s="43">
        <f t="shared" si="22"/>
        <v>853853.01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423884.13</v>
      </c>
      <c r="I119" s="42">
        <v>0</v>
      </c>
      <c r="J119" s="42">
        <v>0</v>
      </c>
      <c r="K119" s="43">
        <f t="shared" si="22"/>
        <v>423884.13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752975.97</v>
      </c>
      <c r="I120" s="42">
        <v>0</v>
      </c>
      <c r="J120" s="42">
        <v>0</v>
      </c>
      <c r="K120" s="43">
        <f t="shared" si="22"/>
        <v>752975.97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777613.13</v>
      </c>
      <c r="J121" s="42">
        <v>0</v>
      </c>
      <c r="K121" s="43">
        <f t="shared" si="22"/>
        <v>777613.13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1245338.54</v>
      </c>
      <c r="K122" s="46">
        <f t="shared" si="22"/>
        <v>1245338.54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2014-02-18T17:00:57Z</dcterms:modified>
</cp:coreProperties>
</file>