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  <sheet name="PERMISSÃO REVISÃO" sheetId="2" r:id="rId2"/>
  </sheets>
  <definedNames>
    <definedName name="_xlnm.Print_Titles" localSheetId="0">'DETALHAMENTO PERMISSÃO'!$1:$6</definedName>
    <definedName name="_xlnm.Print_Titles" localSheetId="1">'PERMISSÃO REVISÃO'!$1:$6</definedName>
  </definedNames>
  <calcPr fullCalcOnLoad="1"/>
</workbook>
</file>

<file path=xl/sharedStrings.xml><?xml version="1.0" encoding="utf-8"?>
<sst xmlns="http://schemas.openxmlformats.org/spreadsheetml/2006/main" count="198" uniqueCount="162">
  <si>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</si>
  <si>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</si>
  <si>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</si>
  <si>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</si>
  <si>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</si>
  <si>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</si>
  <si>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</si>
  <si>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</si>
  <si>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</si>
  <si>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</si>
  <si>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</si>
  <si>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</si>
  <si>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</si>
  <si>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</si>
  <si>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</si>
  <si>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</si>
  <si>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</si>
  <si>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</si>
  <si>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</si>
  <si>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</si>
  <si>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</si>
  <si>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</si>
  <si>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</si>
  <si>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</si>
  <si>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</si>
  <si>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</si>
  <si>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</si>
  <si>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</si>
  <si>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</si>
  <si>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</si>
  <si>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</si>
  <si>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</si>
  <si>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</si>
  <si>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</si>
  <si>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</si>
  <si>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</si>
  <si>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</si>
  <si>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</si>
  <si>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</si>
  <si>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</si>
  <si>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</si>
  <si>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</si>
  <si>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</si>
  <si>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</si>
  <si>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</si>
  <si>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</si>
  <si>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</si>
  <si>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</si>
  <si>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</si>
  <si>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</si>
  <si>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</si>
  <si>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</si>
  <si>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</si>
  <si>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</si>
  <si>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</si>
  <si>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</si>
  <si>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</si>
  <si>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</si>
  <si>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</si>
  <si>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</si>
  <si>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</si>
  <si>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</si>
  <si>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</si>
  <si>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</si>
  <si>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</si>
  <si>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</si>
  <si>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</si>
  <si>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</si>
  <si>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</si>
  <si>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</si>
  <si>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</si>
  <si>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</si>
  <si>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</si>
  <si>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</si>
  <si>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</si>
  <si>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</si>
  <si>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</si>
  <si>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</si>
  <si>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</si>
  <si>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</si>
  <si>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</si>
  <si>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</si>
  <si>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</si>
  <si>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</si>
  <si>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</si>
  <si>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</si>
  <si>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</si>
  <si>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</si>
  <si>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</si>
  <si>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</si>
  <si>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</si>
  <si>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</si>
  <si>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</si>
  <si>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</si>
  <si>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01/08/14 à 31/08/14 - VENCIMENTO 08/08/14 à  05/09/14</t>
  </si>
  <si>
    <t>6.3. Revisão de Remuneração pelo Transporte Coletivo (1)</t>
  </si>
  <si>
    <t>9. Tarifa de Remuneração Líquida Por Passageiro (2)</t>
  </si>
  <si>
    <t>DEMONSTRATIVO DE REMUNERAÇÃO DOS PERMISSIONÁRIOS</t>
  </si>
  <si>
    <t>OPERAÇÃO 01/08/14 - VENCIMENTO 08/08/14</t>
  </si>
  <si>
    <t>PERMISSIONÁRIAS</t>
  </si>
  <si>
    <t xml:space="preserve">Consórcio Aliança Paulistana            </t>
  </si>
  <si>
    <t xml:space="preserve">Transcooper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</si>
  <si>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</si>
  <si>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</si>
  <si>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</si>
  <si>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</si>
  <si>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</si>
  <si>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</si>
  <si>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</si>
  <si>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</si>
  <si>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</si>
  <si>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</si>
  <si>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</si>
  <si>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3. Ponderação dos Fatores de Integração e de Gratuidade  (((1.1. + 1.2.) x 2.1.) + (1.3. x 2.2.)) / 1.</t>
  </si>
  <si>
    <t>5. Remuneração Mensal de AVL (5.2)</t>
  </si>
  <si>
    <t>5.1.  Quantidade de AVL's Validados no Mês</t>
  </si>
  <si>
    <t>5.2.  Remuneração por AVL</t>
  </si>
  <si>
    <t>6. Remuneração Bruta do Operador pelo Transporte Coletivo (6.1. + 6.2.)</t>
  </si>
  <si>
    <t>6.1.  Pelo Transporte de Passageiros  (4.1. x 1.)</t>
  </si>
  <si>
    <t>6.2. Remuneração de AVL (5.)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</si>
  <si>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</si>
  <si>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</si>
  <si>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</si>
  <si>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</si>
  <si>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</si>
  <si>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</si>
  <si>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</si>
  <si>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</si>
  <si>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</si>
  <si>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</si>
  <si>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7.3. Revisão de Remuneração pelo Transporte Coletivo (1)</t>
  </si>
  <si>
    <t>8. Remuneração Líquida a Pagar aos Permissionários (6. + 7.)</t>
  </si>
  <si>
    <t>9. Distribuição da Remuneração entre as Cooperativas e Cooperados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</si>
  <si>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</si>
  <si>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</si>
  <si>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</si>
  <si>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</si>
  <si>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</si>
  <si>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</si>
  <si>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</si>
  <si>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9.10. Coopertranse</t>
  </si>
  <si>
    <t>9.12. Cooperlider</t>
  </si>
  <si>
    <t>9.13. Cooperalfa</t>
  </si>
  <si>
    <t>9.14. Unicoopers</t>
  </si>
  <si>
    <t>9.15. Parcela de remuneração repassada diretamente ao cooperado.</t>
  </si>
  <si>
    <t>10. Tarifa de Remuneração Líquida Por Passageiro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</si>
  <si>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</si>
  <si>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</si>
  <si>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</si>
  <si>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</si>
  <si>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</si>
  <si>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</si>
  <si>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</si>
  <si>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</si>
  <si>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</si>
  <si>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</si>
  <si>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</si>
  <si>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</si>
  <si>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</si>
  <si>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</si>
  <si>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 xml:space="preserve">Nota: (1)  Linhas Noturnas ou linhas da madrugada - operação controlada - novembro/13 a junho/14. </t>
  </si>
  <si>
    <t>Nota: (1) Revisões:
-  de passageiros período de 20/07 a 13/08/14, todas as áreas - total de 6.835 passageiros; 
-  de passageiros e de fatores de integração e de gratuidade do período de 20 a 31/07/14, todas as áreas. Total de 339.483 passageiros.
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</si>
</sst>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43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21707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1707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21707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4" width="18.50390625" style="1" customWidth="1"/>
    <col min="15" max="15" width="13.5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>
      <c r="A2" s="66" t="s">
        <v>94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7" t="s">
        <v>4</v>
      </c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 t="s">
        <v>5</v>
      </c>
    </row>
    <row r="5" spans="1:14" ht="42" customHeight="1">
      <c r="A5" s="67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7"/>
    </row>
    <row r="6" spans="1:14" ht="20.25" customHeight="1">
      <c r="A6" s="67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7"/>
    </row>
    <row r="7" spans="1:16" ht="18.75" customHeight="1">
      <c r="A7" s="9" t="s">
        <v>6</v>
      </c>
      <c r="B7" s="10">
        <f>B8+B20+B24</f>
        <v>13692911</v>
      </c>
      <c r="C7" s="10">
        <f>C8+C20+C24</f>
        <v>10395873</v>
      </c>
      <c r="D7" s="10">
        <f>D8+D20+D24</f>
        <v>10142255</v>
      </c>
      <c r="E7" s="10">
        <f>E8+E20+E24</f>
        <v>2460854</v>
      </c>
      <c r="F7" s="10">
        <f aca="true" t="shared" si="0" ref="F7:M7">F8+F20+F24</f>
        <v>8343266</v>
      </c>
      <c r="G7" s="10">
        <f t="shared" si="0"/>
        <v>13693002</v>
      </c>
      <c r="H7" s="10">
        <f t="shared" si="0"/>
        <v>13129739</v>
      </c>
      <c r="I7" s="10">
        <f t="shared" si="0"/>
        <v>11579680</v>
      </c>
      <c r="J7" s="10">
        <f t="shared" si="0"/>
        <v>8578032</v>
      </c>
      <c r="K7" s="10">
        <f t="shared" si="0"/>
        <v>10567531</v>
      </c>
      <c r="L7" s="10">
        <f t="shared" si="0"/>
        <v>4352129</v>
      </c>
      <c r="M7" s="10">
        <f t="shared" si="0"/>
        <v>2569709</v>
      </c>
      <c r="N7" s="10">
        <f>+N8+N20+N24</f>
        <v>109504981</v>
      </c>
      <c r="P7" s="41"/>
    </row>
    <row r="8" spans="1:14" ht="18.75" customHeight="1">
      <c r="A8" s="11" t="s">
        <v>33</v>
      </c>
      <c r="B8" s="12">
        <f>+B9+B12+B16</f>
        <v>7708088</v>
      </c>
      <c r="C8" s="12">
        <f>+C9+C12+C16</f>
        <v>6155226</v>
      </c>
      <c r="D8" s="12">
        <f>+D9+D12+D16</f>
        <v>6335058</v>
      </c>
      <c r="E8" s="12">
        <f>+E9+E12+E16</f>
        <v>1495969</v>
      </c>
      <c r="F8" s="12">
        <f aca="true" t="shared" si="1" ref="F8:M8">+F9+F12+F16</f>
        <v>4906199</v>
      </c>
      <c r="G8" s="12">
        <f t="shared" si="1"/>
        <v>8196539</v>
      </c>
      <c r="H8" s="12">
        <f t="shared" si="1"/>
        <v>7563855</v>
      </c>
      <c r="I8" s="12">
        <f t="shared" si="1"/>
        <v>6648113</v>
      </c>
      <c r="J8" s="12">
        <f t="shared" si="1"/>
        <v>5095332</v>
      </c>
      <c r="K8" s="12">
        <f t="shared" si="1"/>
        <v>5732127</v>
      </c>
      <c r="L8" s="12">
        <f t="shared" si="1"/>
        <v>2610548</v>
      </c>
      <c r="M8" s="12">
        <f t="shared" si="1"/>
        <v>1626431</v>
      </c>
      <c r="N8" s="12">
        <f>SUM(B8:M8)</f>
        <v>64073485</v>
      </c>
    </row>
    <row r="9" spans="1:14" ht="18.75" customHeight="1">
      <c r="A9" s="13" t="s">
        <v>7</v>
      </c>
      <c r="B9" s="14">
        <v>962982</v>
      </c>
      <c r="C9" s="14">
        <v>924957</v>
      </c>
      <c r="D9" s="14">
        <v>601649</v>
      </c>
      <c r="E9" s="14">
        <v>164451</v>
      </c>
      <c r="F9" s="14">
        <v>476370</v>
      </c>
      <c r="G9" s="14">
        <v>885982</v>
      </c>
      <c r="H9" s="14">
        <v>1127337</v>
      </c>
      <c r="I9" s="14">
        <v>561068</v>
      </c>
      <c r="J9" s="14">
        <v>697642</v>
      </c>
      <c r="K9" s="14">
        <v>581342</v>
      </c>
      <c r="L9" s="14">
        <v>394134</v>
      </c>
      <c r="M9" s="14">
        <v>241083</v>
      </c>
      <c r="N9" s="12">
        <f aca="true" t="shared" si="2" ref="N9:N19">SUM(B9:M9)</f>
        <v>7618997</v>
      </c>
    </row>
    <row r="10" spans="1:14" ht="18.75" customHeight="1">
      <c r="A10" s="15" t="s">
        <v>8</v>
      </c>
      <c r="B10" s="14">
        <f>+B9-B11</f>
        <v>960981</v>
      </c>
      <c r="C10" s="14">
        <f>+C9-C11</f>
        <v>924600</v>
      </c>
      <c r="D10" s="14">
        <f>+D9-D11</f>
        <v>601239</v>
      </c>
      <c r="E10" s="14">
        <f>+E9-E11</f>
        <v>164451</v>
      </c>
      <c r="F10" s="14">
        <f aca="true" t="shared" si="3" ref="F10:M10">+F9-F11</f>
        <v>476370</v>
      </c>
      <c r="G10" s="14">
        <f t="shared" si="3"/>
        <v>885643</v>
      </c>
      <c r="H10" s="14">
        <f t="shared" si="3"/>
        <v>1126776</v>
      </c>
      <c r="I10" s="14">
        <f t="shared" si="3"/>
        <v>560731</v>
      </c>
      <c r="J10" s="14">
        <f t="shared" si="3"/>
        <v>697330</v>
      </c>
      <c r="K10" s="14">
        <f t="shared" si="3"/>
        <v>580745</v>
      </c>
      <c r="L10" s="14">
        <f t="shared" si="3"/>
        <v>394134</v>
      </c>
      <c r="M10" s="14">
        <f t="shared" si="3"/>
        <v>241083</v>
      </c>
      <c r="N10" s="12">
        <f t="shared" si="2"/>
        <v>7614083</v>
      </c>
    </row>
    <row r="11" spans="1:14" ht="18.75" customHeight="1">
      <c r="A11" s="15" t="s">
        <v>9</v>
      </c>
      <c r="B11" s="14">
        <v>2001</v>
      </c>
      <c r="C11" s="14">
        <v>357</v>
      </c>
      <c r="D11" s="14">
        <v>410</v>
      </c>
      <c r="E11" s="14">
        <v>0</v>
      </c>
      <c r="F11" s="14">
        <v>0</v>
      </c>
      <c r="G11" s="14">
        <v>339</v>
      </c>
      <c r="H11" s="14">
        <v>561</v>
      </c>
      <c r="I11" s="14">
        <v>337</v>
      </c>
      <c r="J11" s="14">
        <v>312</v>
      </c>
      <c r="K11" s="14">
        <v>597</v>
      </c>
      <c r="L11" s="14">
        <v>0</v>
      </c>
      <c r="M11" s="14">
        <v>0</v>
      </c>
      <c r="N11" s="12">
        <f t="shared" si="2"/>
        <v>4914</v>
      </c>
    </row>
    <row r="12" spans="1:14" ht="18.75" customHeight="1">
      <c r="A12" s="16" t="s">
        <v>28</v>
      </c>
      <c r="B12" s="14">
        <f>B13+B14+B15</f>
        <v>6545616</v>
      </c>
      <c r="C12" s="14">
        <f>C13+C14+C15</f>
        <v>5072729</v>
      </c>
      <c r="D12" s="14">
        <f>D13+D14+D15</f>
        <v>5614049</v>
      </c>
      <c r="E12" s="14">
        <f>E13+E14+E15</f>
        <v>1296943</v>
      </c>
      <c r="F12" s="14">
        <f aca="true" t="shared" si="4" ref="F12:M12">F13+F14+F15</f>
        <v>4293804</v>
      </c>
      <c r="G12" s="14">
        <f t="shared" si="4"/>
        <v>7084174</v>
      </c>
      <c r="H12" s="14">
        <f t="shared" si="4"/>
        <v>6249175</v>
      </c>
      <c r="I12" s="14">
        <f t="shared" si="4"/>
        <v>5941588</v>
      </c>
      <c r="J12" s="14">
        <f t="shared" si="4"/>
        <v>4282952</v>
      </c>
      <c r="K12" s="14">
        <f t="shared" si="4"/>
        <v>5014562</v>
      </c>
      <c r="L12" s="14">
        <f t="shared" si="4"/>
        <v>2167493</v>
      </c>
      <c r="M12" s="14">
        <f t="shared" si="4"/>
        <v>1360932</v>
      </c>
      <c r="N12" s="12">
        <f t="shared" si="2"/>
        <v>54924017</v>
      </c>
    </row>
    <row r="13" spans="1:14" ht="18.75" customHeight="1">
      <c r="A13" s="15" t="s">
        <v>10</v>
      </c>
      <c r="B13" s="14">
        <v>2944466</v>
      </c>
      <c r="C13" s="14">
        <v>2345256</v>
      </c>
      <c r="D13" s="14">
        <v>2568344</v>
      </c>
      <c r="E13" s="14">
        <v>589886</v>
      </c>
      <c r="F13" s="14">
        <v>1937671</v>
      </c>
      <c r="G13" s="14">
        <v>3271801</v>
      </c>
      <c r="H13" s="14">
        <v>2992744</v>
      </c>
      <c r="I13" s="14">
        <v>2819194</v>
      </c>
      <c r="J13" s="14">
        <v>1960916</v>
      </c>
      <c r="K13" s="14">
        <v>2304522</v>
      </c>
      <c r="L13" s="14">
        <v>1003078</v>
      </c>
      <c r="M13" s="14">
        <v>611539</v>
      </c>
      <c r="N13" s="12">
        <f t="shared" si="2"/>
        <v>25349417</v>
      </c>
    </row>
    <row r="14" spans="1:14" ht="18.75" customHeight="1">
      <c r="A14" s="15" t="s">
        <v>11</v>
      </c>
      <c r="B14" s="14">
        <v>2907920</v>
      </c>
      <c r="C14" s="14">
        <v>2132732</v>
      </c>
      <c r="D14" s="14">
        <v>2571175</v>
      </c>
      <c r="E14" s="14">
        <v>563166</v>
      </c>
      <c r="F14" s="14">
        <v>1862499</v>
      </c>
      <c r="G14" s="14">
        <v>3015060</v>
      </c>
      <c r="H14" s="14">
        <v>2611659</v>
      </c>
      <c r="I14" s="14">
        <v>2588405</v>
      </c>
      <c r="J14" s="14">
        <v>1885631</v>
      </c>
      <c r="K14" s="14">
        <v>2222895</v>
      </c>
      <c r="L14" s="14">
        <v>977587</v>
      </c>
      <c r="M14" s="14">
        <v>639364</v>
      </c>
      <c r="N14" s="12">
        <f t="shared" si="2"/>
        <v>23978093</v>
      </c>
    </row>
    <row r="15" spans="1:14" ht="18.75" customHeight="1">
      <c r="A15" s="15" t="s">
        <v>12</v>
      </c>
      <c r="B15" s="14">
        <v>693230</v>
      </c>
      <c r="C15" s="14">
        <v>594741</v>
      </c>
      <c r="D15" s="14">
        <v>474530</v>
      </c>
      <c r="E15" s="14">
        <v>143891</v>
      </c>
      <c r="F15" s="14">
        <v>493634</v>
      </c>
      <c r="G15" s="14">
        <v>797313</v>
      </c>
      <c r="H15" s="14">
        <v>644772</v>
      </c>
      <c r="I15" s="14">
        <v>533989</v>
      </c>
      <c r="J15" s="14">
        <v>436405</v>
      </c>
      <c r="K15" s="14">
        <v>487145</v>
      </c>
      <c r="L15" s="14">
        <v>186828</v>
      </c>
      <c r="M15" s="14">
        <v>110029</v>
      </c>
      <c r="N15" s="12">
        <f t="shared" si="2"/>
        <v>5596507</v>
      </c>
    </row>
    <row r="16" spans="1:14" ht="18.75" customHeight="1">
      <c r="A16" s="16" t="s">
        <v>32</v>
      </c>
      <c r="B16" s="14">
        <f>B17+B18+B19</f>
        <v>199490</v>
      </c>
      <c r="C16" s="14">
        <f>C17+C18+C19</f>
        <v>157540</v>
      </c>
      <c r="D16" s="14">
        <f>D17+D18+D19</f>
        <v>119360</v>
      </c>
      <c r="E16" s="14">
        <f>E17+E18+E19</f>
        <v>34575</v>
      </c>
      <c r="F16" s="14">
        <f aca="true" t="shared" si="5" ref="F16:M16">F17+F18+F19</f>
        <v>136025</v>
      </c>
      <c r="G16" s="14">
        <f t="shared" si="5"/>
        <v>226383</v>
      </c>
      <c r="H16" s="14">
        <f t="shared" si="5"/>
        <v>187343</v>
      </c>
      <c r="I16" s="14">
        <f t="shared" si="5"/>
        <v>145457</v>
      </c>
      <c r="J16" s="14">
        <f t="shared" si="5"/>
        <v>114738</v>
      </c>
      <c r="K16" s="14">
        <f t="shared" si="5"/>
        <v>136223</v>
      </c>
      <c r="L16" s="14">
        <f t="shared" si="5"/>
        <v>48921</v>
      </c>
      <c r="M16" s="14">
        <f t="shared" si="5"/>
        <v>24416</v>
      </c>
      <c r="N16" s="12">
        <f t="shared" si="2"/>
        <v>1530471</v>
      </c>
    </row>
    <row r="17" spans="1:14" ht="18.75" customHeight="1">
      <c r="A17" s="15" t="s">
        <v>29</v>
      </c>
      <c r="B17" s="14">
        <v>87237</v>
      </c>
      <c r="C17" s="14">
        <v>69469</v>
      </c>
      <c r="D17" s="14">
        <v>51733</v>
      </c>
      <c r="E17" s="14">
        <v>15139</v>
      </c>
      <c r="F17" s="14">
        <v>54892</v>
      </c>
      <c r="G17" s="14">
        <v>99210</v>
      </c>
      <c r="H17" s="14">
        <v>87027</v>
      </c>
      <c r="I17" s="14">
        <v>71112</v>
      </c>
      <c r="J17" s="14">
        <v>56193</v>
      </c>
      <c r="K17" s="14">
        <v>68791</v>
      </c>
      <c r="L17" s="14">
        <v>25187</v>
      </c>
      <c r="M17" s="14">
        <v>12373</v>
      </c>
      <c r="N17" s="12">
        <f t="shared" si="2"/>
        <v>698363</v>
      </c>
    </row>
    <row r="18" spans="1:14" ht="18.75" customHeight="1">
      <c r="A18" s="15" t="s">
        <v>30</v>
      </c>
      <c r="B18" s="14">
        <v>5308</v>
      </c>
      <c r="C18" s="14">
        <v>5006</v>
      </c>
      <c r="D18" s="14">
        <v>5192</v>
      </c>
      <c r="E18" s="14">
        <v>1052</v>
      </c>
      <c r="F18" s="14">
        <v>3190</v>
      </c>
      <c r="G18" s="14">
        <v>7470</v>
      </c>
      <c r="H18" s="14">
        <v>6402</v>
      </c>
      <c r="I18" s="14">
        <v>5024</v>
      </c>
      <c r="J18" s="14">
        <v>3290</v>
      </c>
      <c r="K18" s="14">
        <v>5731</v>
      </c>
      <c r="L18" s="14">
        <v>2118</v>
      </c>
      <c r="M18" s="14">
        <v>893</v>
      </c>
      <c r="N18" s="12">
        <f t="shared" si="2"/>
        <v>50676</v>
      </c>
    </row>
    <row r="19" spans="1:14" ht="18.75" customHeight="1">
      <c r="A19" s="15" t="s">
        <v>31</v>
      </c>
      <c r="B19" s="14">
        <v>106945</v>
      </c>
      <c r="C19" s="14">
        <v>83065</v>
      </c>
      <c r="D19" s="14">
        <v>62435</v>
      </c>
      <c r="E19" s="14">
        <v>18384</v>
      </c>
      <c r="F19" s="14">
        <v>77943</v>
      </c>
      <c r="G19" s="14">
        <v>119703</v>
      </c>
      <c r="H19" s="14">
        <v>93914</v>
      </c>
      <c r="I19" s="14">
        <v>69321</v>
      </c>
      <c r="J19" s="14">
        <v>55255</v>
      </c>
      <c r="K19" s="14">
        <v>61701</v>
      </c>
      <c r="L19" s="14">
        <v>21616</v>
      </c>
      <c r="M19" s="14">
        <v>11150</v>
      </c>
      <c r="N19" s="12">
        <f t="shared" si="2"/>
        <v>781432</v>
      </c>
    </row>
    <row r="20" spans="1:14" ht="18.75" customHeight="1">
      <c r="A20" s="17" t="s">
        <v>13</v>
      </c>
      <c r="B20" s="18">
        <f>B21+B22+B23</f>
        <v>4403497</v>
      </c>
      <c r="C20" s="18">
        <f>C21+C22+C23</f>
        <v>2905587</v>
      </c>
      <c r="D20" s="18">
        <f>D21+D22+D23</f>
        <v>2549176</v>
      </c>
      <c r="E20" s="18">
        <f>E21+E22+E23</f>
        <v>610339</v>
      </c>
      <c r="F20" s="18">
        <f aca="true" t="shared" si="6" ref="F20:M20">F21+F22+F23</f>
        <v>2196345</v>
      </c>
      <c r="G20" s="18">
        <f t="shared" si="6"/>
        <v>3584187</v>
      </c>
      <c r="H20" s="18">
        <f t="shared" si="6"/>
        <v>3846899</v>
      </c>
      <c r="I20" s="18">
        <f t="shared" si="6"/>
        <v>3741017</v>
      </c>
      <c r="J20" s="18">
        <f t="shared" si="6"/>
        <v>2461374</v>
      </c>
      <c r="K20" s="18">
        <f t="shared" si="6"/>
        <v>3859286</v>
      </c>
      <c r="L20" s="18">
        <f t="shared" si="6"/>
        <v>1416184</v>
      </c>
      <c r="M20" s="18">
        <f t="shared" si="6"/>
        <v>787251</v>
      </c>
      <c r="N20" s="12">
        <f aca="true" t="shared" si="7" ref="N20:N26">SUM(B20:M20)</f>
        <v>32361142</v>
      </c>
    </row>
    <row r="21" spans="1:14" ht="18.75" customHeight="1">
      <c r="A21" s="13" t="s">
        <v>14</v>
      </c>
      <c r="B21" s="14">
        <v>2235710</v>
      </c>
      <c r="C21" s="14">
        <v>1581658</v>
      </c>
      <c r="D21" s="14">
        <v>1362657</v>
      </c>
      <c r="E21" s="14">
        <v>326862</v>
      </c>
      <c r="F21" s="14">
        <v>1154374</v>
      </c>
      <c r="G21" s="14">
        <v>1954057</v>
      </c>
      <c r="H21" s="14">
        <v>2147806</v>
      </c>
      <c r="I21" s="14">
        <v>2009723</v>
      </c>
      <c r="J21" s="14">
        <v>1305676</v>
      </c>
      <c r="K21" s="14">
        <v>1999333</v>
      </c>
      <c r="L21" s="14">
        <v>743944</v>
      </c>
      <c r="M21" s="14">
        <v>404566</v>
      </c>
      <c r="N21" s="12">
        <f t="shared" si="7"/>
        <v>17226366</v>
      </c>
    </row>
    <row r="22" spans="1:14" ht="18.75" customHeight="1">
      <c r="A22" s="13" t="s">
        <v>15</v>
      </c>
      <c r="B22" s="14">
        <v>1775367</v>
      </c>
      <c r="C22" s="14">
        <v>1049143</v>
      </c>
      <c r="D22" s="14">
        <v>978670</v>
      </c>
      <c r="E22" s="14">
        <v>224703</v>
      </c>
      <c r="F22" s="14">
        <v>815571</v>
      </c>
      <c r="G22" s="14">
        <v>1281001</v>
      </c>
      <c r="H22" s="14">
        <v>1382812</v>
      </c>
      <c r="I22" s="14">
        <v>1433606</v>
      </c>
      <c r="J22" s="14">
        <v>952847</v>
      </c>
      <c r="K22" s="14">
        <v>1567000</v>
      </c>
      <c r="L22" s="14">
        <v>571964</v>
      </c>
      <c r="M22" s="14">
        <v>332440</v>
      </c>
      <c r="N22" s="12">
        <f t="shared" si="7"/>
        <v>12365124</v>
      </c>
    </row>
    <row r="23" spans="1:14" ht="18.75" customHeight="1">
      <c r="A23" s="13" t="s">
        <v>16</v>
      </c>
      <c r="B23" s="14">
        <v>392420</v>
      </c>
      <c r="C23" s="14">
        <v>274786</v>
      </c>
      <c r="D23" s="14">
        <v>207849</v>
      </c>
      <c r="E23" s="14">
        <v>58774</v>
      </c>
      <c r="F23" s="14">
        <v>226400</v>
      </c>
      <c r="G23" s="14">
        <v>349129</v>
      </c>
      <c r="H23" s="14">
        <v>316281</v>
      </c>
      <c r="I23" s="14">
        <v>297688</v>
      </c>
      <c r="J23" s="14">
        <v>202851</v>
      </c>
      <c r="K23" s="14">
        <v>292953</v>
      </c>
      <c r="L23" s="14">
        <v>100276</v>
      </c>
      <c r="M23" s="14">
        <v>50245</v>
      </c>
      <c r="N23" s="12">
        <f t="shared" si="7"/>
        <v>2769652</v>
      </c>
    </row>
    <row r="24" spans="1:14" ht="18.75" customHeight="1">
      <c r="A24" s="17" t="s">
        <v>17</v>
      </c>
      <c r="B24" s="14">
        <f>B25+B26</f>
        <v>1581326</v>
      </c>
      <c r="C24" s="14">
        <f>C25+C26</f>
        <v>1335060</v>
      </c>
      <c r="D24" s="14">
        <f>D25+D26</f>
        <v>1258021</v>
      </c>
      <c r="E24" s="14">
        <f>E25+E26</f>
        <v>354546</v>
      </c>
      <c r="F24" s="14">
        <f aca="true" t="shared" si="8" ref="F24:M24">F25+F26</f>
        <v>1240722</v>
      </c>
      <c r="G24" s="14">
        <f t="shared" si="8"/>
        <v>1912276</v>
      </c>
      <c r="H24" s="14">
        <f t="shared" si="8"/>
        <v>1718985</v>
      </c>
      <c r="I24" s="14">
        <f t="shared" si="8"/>
        <v>1190550</v>
      </c>
      <c r="J24" s="14">
        <f t="shared" si="8"/>
        <v>1021326</v>
      </c>
      <c r="K24" s="14">
        <f t="shared" si="8"/>
        <v>976118</v>
      </c>
      <c r="L24" s="14">
        <f t="shared" si="8"/>
        <v>325397</v>
      </c>
      <c r="M24" s="14">
        <f t="shared" si="8"/>
        <v>156027</v>
      </c>
      <c r="N24" s="12">
        <f t="shared" si="7"/>
        <v>13070354</v>
      </c>
    </row>
    <row r="25" spans="1:14" ht="18.75" customHeight="1">
      <c r="A25" s="13" t="s">
        <v>18</v>
      </c>
      <c r="B25" s="14">
        <v>1012049</v>
      </c>
      <c r="C25" s="14">
        <v>854439</v>
      </c>
      <c r="D25" s="14">
        <v>805134</v>
      </c>
      <c r="E25" s="14">
        <v>226912</v>
      </c>
      <c r="F25" s="14">
        <v>794065</v>
      </c>
      <c r="G25" s="14">
        <v>1223855</v>
      </c>
      <c r="H25" s="14">
        <v>1100149</v>
      </c>
      <c r="I25" s="14">
        <v>761955</v>
      </c>
      <c r="J25" s="14">
        <v>653651</v>
      </c>
      <c r="K25" s="14">
        <v>624717</v>
      </c>
      <c r="L25" s="14">
        <v>208256</v>
      </c>
      <c r="M25" s="14">
        <v>99859</v>
      </c>
      <c r="N25" s="12">
        <f t="shared" si="7"/>
        <v>8365041</v>
      </c>
    </row>
    <row r="26" spans="1:14" ht="18.75" customHeight="1">
      <c r="A26" s="13" t="s">
        <v>19</v>
      </c>
      <c r="B26" s="14">
        <v>569277</v>
      </c>
      <c r="C26" s="14">
        <v>480621</v>
      </c>
      <c r="D26" s="14">
        <v>452887</v>
      </c>
      <c r="E26" s="14">
        <v>127634</v>
      </c>
      <c r="F26" s="14">
        <v>446657</v>
      </c>
      <c r="G26" s="14">
        <v>688421</v>
      </c>
      <c r="H26" s="14">
        <v>618836</v>
      </c>
      <c r="I26" s="14">
        <v>428595</v>
      </c>
      <c r="J26" s="14">
        <v>367675</v>
      </c>
      <c r="K26" s="14">
        <v>351401</v>
      </c>
      <c r="L26" s="14">
        <v>117141</v>
      </c>
      <c r="M26" s="14">
        <v>56168</v>
      </c>
      <c r="N26" s="12">
        <f t="shared" si="7"/>
        <v>4705313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93</v>
      </c>
      <c r="B32" s="23">
        <f>(((+B$8+B$20)*B$29)+(B$24*B$30))/B$7</f>
        <v>1</v>
      </c>
      <c r="C32" s="23">
        <f aca="true" t="shared" si="9" ref="C32:M32">(((+C$8+C$20)*C$29)+(C$24*C$30))/C$7</f>
        <v>0.9989212542323285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0.9993831176681911</v>
      </c>
      <c r="J32" s="23">
        <f t="shared" si="9"/>
        <v>1</v>
      </c>
      <c r="K32" s="23">
        <f t="shared" si="9"/>
        <v>1</v>
      </c>
      <c r="L32" s="23">
        <f t="shared" si="9"/>
        <v>0.9987373836575157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1.6801855496187765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1.6408871408994028</v>
      </c>
      <c r="J35" s="26">
        <f t="shared" si="10"/>
        <v>1.8492</v>
      </c>
      <c r="K35" s="26">
        <f t="shared" si="10"/>
        <v>1.7679</v>
      </c>
      <c r="L35" s="26">
        <f t="shared" si="10"/>
        <v>2.0971487582040518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23836619.47</v>
      </c>
      <c r="C37" s="29">
        <f>ROUND(+C7*C35,2)</f>
        <v>17466995.59</v>
      </c>
      <c r="D37" s="29">
        <f>ROUND(+D7*D35,2)</f>
        <v>16016649.1</v>
      </c>
      <c r="E37" s="29">
        <f>ROUND(+E7*E35,2)</f>
        <v>4814906.94</v>
      </c>
      <c r="F37" s="29">
        <f aca="true" t="shared" si="11" ref="F37:M37">ROUND(+F7*F35,2)</f>
        <v>15164720.28</v>
      </c>
      <c r="G37" s="29">
        <f t="shared" si="11"/>
        <v>19831574.8</v>
      </c>
      <c r="H37" s="29">
        <f t="shared" si="11"/>
        <v>22097350.74</v>
      </c>
      <c r="I37" s="29">
        <f t="shared" si="11"/>
        <v>19000948.01</v>
      </c>
      <c r="J37" s="29">
        <f t="shared" si="11"/>
        <v>15862496.77</v>
      </c>
      <c r="K37" s="29">
        <f t="shared" si="11"/>
        <v>18682338.05</v>
      </c>
      <c r="L37" s="29">
        <f t="shared" si="11"/>
        <v>9127061.93</v>
      </c>
      <c r="M37" s="29">
        <f t="shared" si="11"/>
        <v>5368122.1</v>
      </c>
      <c r="N37" s="29">
        <f>SUM(B37:M37)</f>
        <v>187269783.78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-2813707.77</v>
      </c>
      <c r="C39" s="30">
        <f>+C40+C43+C50</f>
        <v>-2654524.48</v>
      </c>
      <c r="D39" s="30">
        <f>+D40+D43+D50</f>
        <v>-1798252.92</v>
      </c>
      <c r="E39" s="30">
        <f>+E40+E43+E50</f>
        <v>-490161.65</v>
      </c>
      <c r="F39" s="30">
        <f aca="true" t="shared" si="12" ref="F39:M39">+F40+F43+F50</f>
        <v>-1316238.64</v>
      </c>
      <c r="G39" s="30">
        <f t="shared" si="12"/>
        <v>-2635619.77</v>
      </c>
      <c r="H39" s="30">
        <f t="shared" si="12"/>
        <v>-3323950.89</v>
      </c>
      <c r="I39" s="30">
        <f t="shared" si="12"/>
        <v>-1625120.57</v>
      </c>
      <c r="J39" s="30">
        <f t="shared" si="12"/>
        <v>-2074453.38</v>
      </c>
      <c r="K39" s="30">
        <f t="shared" si="12"/>
        <v>-1702658.6</v>
      </c>
      <c r="L39" s="30">
        <f t="shared" si="12"/>
        <v>-1163451.07</v>
      </c>
      <c r="M39" s="30">
        <f t="shared" si="12"/>
        <v>-713641.07</v>
      </c>
      <c r="N39" s="30">
        <f>+N40+N43+N50</f>
        <v>-22311780.81</v>
      </c>
      <c r="P39" s="42"/>
    </row>
    <row r="40" spans="1:16" ht="18.75" customHeight="1">
      <c r="A40" s="17" t="s">
        <v>69</v>
      </c>
      <c r="B40" s="31">
        <f>B41+B42</f>
        <v>-2882943</v>
      </c>
      <c r="C40" s="31">
        <f>C41+C42</f>
        <v>-2773800</v>
      </c>
      <c r="D40" s="31">
        <f>D41+D42</f>
        <v>-1803717</v>
      </c>
      <c r="E40" s="31">
        <f>E41+E42</f>
        <v>-493353</v>
      </c>
      <c r="F40" s="31">
        <f aca="true" t="shared" si="13" ref="F40:M40">F41+F42</f>
        <v>-1429110</v>
      </c>
      <c r="G40" s="31">
        <f t="shared" si="13"/>
        <v>-2656929</v>
      </c>
      <c r="H40" s="31">
        <f t="shared" si="13"/>
        <v>-3380328</v>
      </c>
      <c r="I40" s="31">
        <f t="shared" si="13"/>
        <v>-1682193</v>
      </c>
      <c r="J40" s="31">
        <f t="shared" si="13"/>
        <v>-2091990</v>
      </c>
      <c r="K40" s="31">
        <f t="shared" si="13"/>
        <v>-1742235</v>
      </c>
      <c r="L40" s="31">
        <f t="shared" si="13"/>
        <v>-1182402</v>
      </c>
      <c r="M40" s="31">
        <f t="shared" si="13"/>
        <v>-723249</v>
      </c>
      <c r="N40" s="30">
        <f aca="true" t="shared" si="14" ref="N40:N50">SUM(B40:M40)</f>
        <v>-22842249</v>
      </c>
      <c r="P40" s="42"/>
    </row>
    <row r="41" spans="1:16" ht="18.75" customHeight="1">
      <c r="A41" s="13" t="s">
        <v>66</v>
      </c>
      <c r="B41" s="20">
        <f>ROUND(-B9*$D$3,2)</f>
        <v>-2888946</v>
      </c>
      <c r="C41" s="20">
        <f>ROUND(-C9*$D$3,2)</f>
        <v>-2774871</v>
      </c>
      <c r="D41" s="20">
        <f>ROUND(-D9*$D$3,2)</f>
        <v>-1804947</v>
      </c>
      <c r="E41" s="20">
        <f>ROUND(-E9*$D$3,2)</f>
        <v>-493353</v>
      </c>
      <c r="F41" s="20">
        <f aca="true" t="shared" si="15" ref="F41:M41">ROUND(-F9*$D$3,2)</f>
        <v>-1429110</v>
      </c>
      <c r="G41" s="20">
        <f t="shared" si="15"/>
        <v>-2657946</v>
      </c>
      <c r="H41" s="20">
        <f t="shared" si="15"/>
        <v>-3382011</v>
      </c>
      <c r="I41" s="20">
        <f t="shared" si="15"/>
        <v>-1683204</v>
      </c>
      <c r="J41" s="20">
        <f t="shared" si="15"/>
        <v>-2092926</v>
      </c>
      <c r="K41" s="20">
        <f t="shared" si="15"/>
        <v>-1744026</v>
      </c>
      <c r="L41" s="20">
        <f t="shared" si="15"/>
        <v>-1182402</v>
      </c>
      <c r="M41" s="20">
        <f t="shared" si="15"/>
        <v>-723249</v>
      </c>
      <c r="N41" s="56">
        <f t="shared" si="14"/>
        <v>-22856991</v>
      </c>
      <c r="P41" s="42"/>
    </row>
    <row r="42" spans="1:16" ht="18.75" customHeight="1">
      <c r="A42" s="13" t="s">
        <v>67</v>
      </c>
      <c r="B42" s="20">
        <f>ROUND(B11*$D$3,2)</f>
        <v>6003</v>
      </c>
      <c r="C42" s="20">
        <f>ROUND(C11*$D$3,2)</f>
        <v>1071</v>
      </c>
      <c r="D42" s="20">
        <f>ROUND(D11*$D$3,2)</f>
        <v>1230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1017</v>
      </c>
      <c r="H42" s="20">
        <f t="shared" si="16"/>
        <v>1683</v>
      </c>
      <c r="I42" s="20">
        <f t="shared" si="16"/>
        <v>1011</v>
      </c>
      <c r="J42" s="20">
        <f t="shared" si="16"/>
        <v>936</v>
      </c>
      <c r="K42" s="20">
        <f t="shared" si="16"/>
        <v>1791</v>
      </c>
      <c r="L42" s="20">
        <f t="shared" si="16"/>
        <v>0</v>
      </c>
      <c r="M42" s="20">
        <f t="shared" si="16"/>
        <v>0</v>
      </c>
      <c r="N42" s="56">
        <f>SUM(B42:M42)</f>
        <v>14742</v>
      </c>
      <c r="P42" s="42"/>
    </row>
    <row r="43" spans="1:16" ht="18.75" customHeight="1">
      <c r="A43" s="17" t="s">
        <v>70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0</v>
      </c>
      <c r="P43" s="49"/>
    </row>
    <row r="44" spans="1:14" ht="18.75" customHeight="1">
      <c r="A44" s="13" t="s">
        <v>71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6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2"/>
    </row>
    <row r="46" spans="1:16" ht="18.75" customHeight="1">
      <c r="A46" s="13" t="s">
        <v>73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  <c r="P46" s="62"/>
    </row>
    <row r="47" spans="1:16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2"/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95</v>
      </c>
      <c r="B50" s="32">
        <v>69235.23</v>
      </c>
      <c r="C50" s="32">
        <v>119275.52</v>
      </c>
      <c r="D50" s="32">
        <v>5464.08</v>
      </c>
      <c r="E50" s="32">
        <v>3191.35</v>
      </c>
      <c r="F50" s="32">
        <v>112871.36</v>
      </c>
      <c r="G50" s="32">
        <v>21309.23</v>
      </c>
      <c r="H50" s="32">
        <v>56377.11</v>
      </c>
      <c r="I50" s="32">
        <v>57072.43</v>
      </c>
      <c r="J50" s="32">
        <v>17536.62</v>
      </c>
      <c r="K50" s="32">
        <v>39576.4</v>
      </c>
      <c r="L50" s="32">
        <v>18950.93</v>
      </c>
      <c r="M50" s="32">
        <v>9607.93</v>
      </c>
      <c r="N50" s="27">
        <f t="shared" si="14"/>
        <v>530468.19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21022911.7</v>
      </c>
      <c r="C52" s="34">
        <f aca="true" t="shared" si="18" ref="C52:M52">+C37+C39</f>
        <v>14812471.11</v>
      </c>
      <c r="D52" s="34">
        <f t="shared" si="18"/>
        <v>14218396.18</v>
      </c>
      <c r="E52" s="34">
        <f t="shared" si="18"/>
        <v>4324745.29</v>
      </c>
      <c r="F52" s="34">
        <f t="shared" si="18"/>
        <v>13848481.639999999</v>
      </c>
      <c r="G52" s="34">
        <f t="shared" si="18"/>
        <v>17195955.03</v>
      </c>
      <c r="H52" s="34">
        <f t="shared" si="18"/>
        <v>18773399.849999998</v>
      </c>
      <c r="I52" s="34">
        <f t="shared" si="18"/>
        <v>17375827.44</v>
      </c>
      <c r="J52" s="34">
        <f t="shared" si="18"/>
        <v>13788043.39</v>
      </c>
      <c r="K52" s="34">
        <f t="shared" si="18"/>
        <v>16979679.45</v>
      </c>
      <c r="L52" s="34">
        <f t="shared" si="18"/>
        <v>7963610.859999999</v>
      </c>
      <c r="M52" s="34">
        <f t="shared" si="18"/>
        <v>4654481.029999999</v>
      </c>
      <c r="N52" s="34">
        <f>SUM(B52:M52)</f>
        <v>164958002.97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/>
      <c r="K55" s="43"/>
      <c r="L55" s="43">
        <v>0</v>
      </c>
      <c r="M55" s="43">
        <v>0</v>
      </c>
      <c r="N55" s="34">
        <f>SUM(N56:N69)</f>
        <v>164958002.98000002</v>
      </c>
      <c r="P55" s="42"/>
    </row>
    <row r="56" spans="1:14" ht="18.75" customHeight="1">
      <c r="A56" s="17" t="s">
        <v>78</v>
      </c>
      <c r="B56" s="44">
        <v>3796985.24</v>
      </c>
      <c r="C56" s="44">
        <v>3565711.07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  <c r="K56" s="43"/>
      <c r="L56" s="43">
        <v>0</v>
      </c>
      <c r="M56" s="43">
        <v>0</v>
      </c>
      <c r="N56" s="34">
        <f>SUM(B56:M56)</f>
        <v>7362696.3100000005</v>
      </c>
    </row>
    <row r="57" spans="1:14" ht="18.75" customHeight="1">
      <c r="A57" s="17" t="s">
        <v>79</v>
      </c>
      <c r="B57" s="44">
        <v>11439913.12</v>
      </c>
      <c r="C57" s="44">
        <v>7513799.16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  <c r="K57" s="43"/>
      <c r="L57" s="43">
        <v>0</v>
      </c>
      <c r="M57" s="43">
        <v>0</v>
      </c>
      <c r="N57" s="34">
        <f aca="true" t="shared" si="19" ref="N57:N68">SUM(B57:M57)</f>
        <v>18953712.28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14218396.16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  <c r="K58" s="43"/>
      <c r="L58" s="43">
        <v>0</v>
      </c>
      <c r="M58" s="43">
        <v>0</v>
      </c>
      <c r="N58" s="31">
        <f t="shared" si="19"/>
        <v>14218396.16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3994117.08</v>
      </c>
      <c r="F59" s="43">
        <v>0</v>
      </c>
      <c r="G59" s="43">
        <v>0</v>
      </c>
      <c r="H59" s="43">
        <v>0</v>
      </c>
      <c r="I59" s="43">
        <v>0</v>
      </c>
      <c r="J59" s="43"/>
      <c r="K59" s="43"/>
      <c r="L59" s="43">
        <v>0</v>
      </c>
      <c r="M59" s="43">
        <v>0</v>
      </c>
      <c r="N59" s="34">
        <f t="shared" si="19"/>
        <v>3994117.08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7477427.07</v>
      </c>
      <c r="G60" s="43">
        <v>0</v>
      </c>
      <c r="H60" s="43">
        <v>0</v>
      </c>
      <c r="I60" s="43">
        <v>0</v>
      </c>
      <c r="J60" s="43"/>
      <c r="K60" s="43"/>
      <c r="L60" s="43">
        <v>0</v>
      </c>
      <c r="M60" s="43">
        <v>0</v>
      </c>
      <c r="N60" s="31">
        <f t="shared" si="19"/>
        <v>7477427.07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9379008.65</v>
      </c>
      <c r="H61" s="43">
        <v>0</v>
      </c>
      <c r="I61" s="43">
        <v>0</v>
      </c>
      <c r="J61" s="43"/>
      <c r="K61" s="43"/>
      <c r="L61" s="43">
        <v>0</v>
      </c>
      <c r="M61" s="43">
        <v>0</v>
      </c>
      <c r="N61" s="34">
        <f t="shared" si="19"/>
        <v>9379008.65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9416750.9</v>
      </c>
      <c r="I62" s="43">
        <v>0</v>
      </c>
      <c r="J62" s="43"/>
      <c r="K62" s="43"/>
      <c r="L62" s="43">
        <v>0</v>
      </c>
      <c r="M62" s="43">
        <v>0</v>
      </c>
      <c r="N62" s="34">
        <f t="shared" si="19"/>
        <v>9416750.9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3703846.92</v>
      </c>
      <c r="I63" s="43">
        <v>0</v>
      </c>
      <c r="J63" s="43"/>
      <c r="K63" s="43"/>
      <c r="L63" s="43">
        <v>0</v>
      </c>
      <c r="M63" s="43">
        <v>0</v>
      </c>
      <c r="N63" s="34">
        <f t="shared" si="19"/>
        <v>3703846.92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10194618.19</v>
      </c>
      <c r="J64" s="43"/>
      <c r="K64" s="43"/>
      <c r="L64" s="43">
        <v>0</v>
      </c>
      <c r="M64" s="43">
        <v>0</v>
      </c>
      <c r="N64" s="31">
        <f t="shared" si="19"/>
        <v>10194618.19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10545522.37</v>
      </c>
      <c r="K65" s="43"/>
      <c r="L65" s="43">
        <v>0</v>
      </c>
      <c r="M65" s="43">
        <v>0</v>
      </c>
      <c r="N65" s="34">
        <f t="shared" si="19"/>
        <v>10545522.37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/>
      <c r="K66" s="31">
        <v>10555180.92</v>
      </c>
      <c r="L66" s="43">
        <v>0</v>
      </c>
      <c r="M66" s="43">
        <v>0</v>
      </c>
      <c r="N66" s="31">
        <f t="shared" si="19"/>
        <v>10555180.92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/>
      <c r="K67" s="44"/>
      <c r="L67" s="31">
        <v>5487282.72</v>
      </c>
      <c r="M67" s="43">
        <v>0</v>
      </c>
      <c r="N67" s="34">
        <f t="shared" si="19"/>
        <v>5487282.72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/>
      <c r="K68" s="43"/>
      <c r="L68" s="43">
        <v>0</v>
      </c>
      <c r="M68" s="31">
        <v>4654481.06</v>
      </c>
      <c r="N68" s="31">
        <f t="shared" si="19"/>
        <v>4654481.06</v>
      </c>
    </row>
    <row r="69" spans="1:14" ht="18.75" customHeight="1">
      <c r="A69" s="40" t="s">
        <v>90</v>
      </c>
      <c r="B69" s="38">
        <v>5786013.29</v>
      </c>
      <c r="C69" s="38">
        <v>3732960.9</v>
      </c>
      <c r="D69" s="43">
        <v>0</v>
      </c>
      <c r="E69" s="38">
        <v>330628.21</v>
      </c>
      <c r="F69" s="38">
        <v>6371054.61</v>
      </c>
      <c r="G69" s="38">
        <v>7816946.36</v>
      </c>
      <c r="H69" s="38">
        <v>5652802.03</v>
      </c>
      <c r="I69" s="38">
        <v>7181209.27</v>
      </c>
      <c r="J69" s="38">
        <v>3242521.01</v>
      </c>
      <c r="K69" s="38">
        <v>6424498.54</v>
      </c>
      <c r="L69" s="38">
        <v>2476328.13</v>
      </c>
      <c r="M69" s="43">
        <v>0</v>
      </c>
      <c r="N69" s="38">
        <f>SUM(B69:M69)</f>
        <v>49014962.35</v>
      </c>
    </row>
    <row r="70" spans="1:14" ht="17.25" customHeight="1">
      <c r="A70" s="63"/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/>
      <c r="K70" s="64"/>
      <c r="L70" s="64">
        <v>0</v>
      </c>
      <c r="M70" s="64">
        <v>0</v>
      </c>
      <c r="N70" s="64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1.947485751942989</v>
      </c>
      <c r="C73" s="54">
        <v>1.9290576567426825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1.6939999983877971</v>
      </c>
      <c r="C74" s="54">
        <v>1.59287964345346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49</v>
      </c>
      <c r="B75" s="54">
        <v>0</v>
      </c>
      <c r="C75" s="54">
        <v>0</v>
      </c>
      <c r="D75" s="24">
        <v>1.5791999984224416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52</v>
      </c>
      <c r="B76" s="54">
        <v>0</v>
      </c>
      <c r="C76" s="54">
        <v>0</v>
      </c>
      <c r="D76" s="54">
        <v>0</v>
      </c>
      <c r="E76" s="54">
        <v>1.9566000014629066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53</v>
      </c>
      <c r="B77" s="54">
        <v>0</v>
      </c>
      <c r="C77" s="54">
        <v>0</v>
      </c>
      <c r="D77" s="54">
        <v>0</v>
      </c>
      <c r="E77" s="54">
        <v>0</v>
      </c>
      <c r="F77" s="54">
        <v>1.8176000046025138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54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1.4482999987877017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56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1.70323394950901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55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1.6206000068429667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57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1.6408871428225997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58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1.8491999983212932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1.7679000004826102</v>
      </c>
      <c r="L83" s="54">
        <v>0</v>
      </c>
      <c r="M83" s="54">
        <v>0</v>
      </c>
      <c r="N83" s="31"/>
    </row>
    <row r="84" spans="1:14" ht="18.75" customHeight="1">
      <c r="A84" s="17" t="s">
        <v>59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2.097148756390263</v>
      </c>
      <c r="M84" s="54">
        <v>0</v>
      </c>
      <c r="N84" s="34"/>
    </row>
    <row r="85" spans="1:14" ht="18.75" customHeight="1">
      <c r="A85" s="40" t="s">
        <v>60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2.089000011285324</v>
      </c>
      <c r="N85" s="60"/>
    </row>
    <row r="86" spans="1:14" ht="77.25" customHeight="1">
      <c r="A86" s="71" t="s">
        <v>161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6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99"/>
  <sheetViews>
    <sheetView showGridLines="0" zoomScale="70" zoomScaleNormal="7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.7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7" t="s">
        <v>4</v>
      </c>
      <c r="B4" s="67" t="s">
        <v>99</v>
      </c>
      <c r="C4" s="67"/>
      <c r="D4" s="67"/>
      <c r="E4" s="67"/>
      <c r="F4" s="67"/>
      <c r="G4" s="67"/>
      <c r="H4" s="67"/>
      <c r="I4" s="67"/>
      <c r="J4" s="68" t="s">
        <v>5</v>
      </c>
    </row>
    <row r="5" spans="1:10" ht="38.25">
      <c r="A5" s="67"/>
      <c r="B5" s="4" t="s">
        <v>0</v>
      </c>
      <c r="C5" s="4" t="s">
        <v>1</v>
      </c>
      <c r="D5" s="4" t="s">
        <v>100</v>
      </c>
      <c r="E5" s="4" t="s">
        <v>101</v>
      </c>
      <c r="F5" s="4" t="s">
        <v>2</v>
      </c>
      <c r="G5" s="4" t="s">
        <v>102</v>
      </c>
      <c r="H5" s="4" t="s">
        <v>103</v>
      </c>
      <c r="I5" s="4" t="s">
        <v>104</v>
      </c>
      <c r="J5" s="67"/>
    </row>
    <row r="6" spans="1:10" ht="15.75">
      <c r="A6" s="67"/>
      <c r="B6" s="3" t="s">
        <v>105</v>
      </c>
      <c r="C6" s="3" t="s">
        <v>106</v>
      </c>
      <c r="D6" s="3" t="s">
        <v>107</v>
      </c>
      <c r="E6" s="3" t="s">
        <v>108</v>
      </c>
      <c r="F6" s="3" t="s">
        <v>109</v>
      </c>
      <c r="G6" s="3" t="s">
        <v>110</v>
      </c>
      <c r="H6" s="3" t="s">
        <v>111</v>
      </c>
      <c r="I6" s="3" t="s">
        <v>112</v>
      </c>
      <c r="J6" s="67"/>
    </row>
    <row r="7" spans="1:12" ht="15.75">
      <c r="A7" s="9" t="s">
        <v>6</v>
      </c>
      <c r="B7" s="10"/>
      <c r="C7" s="10"/>
      <c r="D7" s="10"/>
      <c r="E7" s="10"/>
      <c r="F7" s="10"/>
      <c r="G7" s="10"/>
      <c r="H7" s="10"/>
      <c r="I7" s="10"/>
      <c r="J7" s="10">
        <f>+J8+J20+J24</f>
        <v>0</v>
      </c>
      <c r="L7" s="41"/>
    </row>
    <row r="8" spans="1:10" ht="15.75">
      <c r="A8" s="11" t="s">
        <v>33</v>
      </c>
      <c r="B8" s="12"/>
      <c r="C8" s="12"/>
      <c r="D8" s="12"/>
      <c r="E8" s="12"/>
      <c r="F8" s="12"/>
      <c r="G8" s="12"/>
      <c r="H8" s="12"/>
      <c r="I8" s="12"/>
      <c r="J8" s="12">
        <f>SUM(B8:I8)</f>
        <v>0</v>
      </c>
    </row>
    <row r="9" spans="1:10" ht="15.75">
      <c r="A9" s="13" t="s">
        <v>7</v>
      </c>
      <c r="B9" s="14"/>
      <c r="C9" s="14"/>
      <c r="D9" s="14"/>
      <c r="E9" s="14"/>
      <c r="F9" s="14"/>
      <c r="G9" s="14"/>
      <c r="H9" s="14"/>
      <c r="I9" s="14"/>
      <c r="J9" s="12">
        <f aca="true" t="shared" si="0" ref="J9:J19">SUM(B9:I9)</f>
        <v>0</v>
      </c>
    </row>
    <row r="10" spans="1:10" ht="15.75">
      <c r="A10" s="15" t="s">
        <v>8</v>
      </c>
      <c r="B10" s="14"/>
      <c r="C10" s="14"/>
      <c r="D10" s="14"/>
      <c r="E10" s="14"/>
      <c r="F10" s="14"/>
      <c r="G10" s="14"/>
      <c r="H10" s="14"/>
      <c r="I10" s="14"/>
      <c r="J10" s="12">
        <f t="shared" si="0"/>
        <v>0</v>
      </c>
    </row>
    <row r="11" spans="1:10" ht="15.75">
      <c r="A11" s="15" t="s">
        <v>9</v>
      </c>
      <c r="B11" s="14"/>
      <c r="C11" s="14"/>
      <c r="D11" s="14"/>
      <c r="E11" s="14"/>
      <c r="F11" s="14"/>
      <c r="G11" s="14"/>
      <c r="H11" s="14"/>
      <c r="I11" s="14"/>
      <c r="J11" s="12">
        <f t="shared" si="0"/>
        <v>0</v>
      </c>
    </row>
    <row r="12" spans="1:10" ht="15.75">
      <c r="A12" s="16" t="s">
        <v>28</v>
      </c>
      <c r="B12" s="14"/>
      <c r="C12" s="14"/>
      <c r="D12" s="14"/>
      <c r="E12" s="14"/>
      <c r="F12" s="14"/>
      <c r="G12" s="14"/>
      <c r="H12" s="14"/>
      <c r="I12" s="14"/>
      <c r="J12" s="12">
        <f t="shared" si="0"/>
        <v>0</v>
      </c>
    </row>
    <row r="13" spans="1:10" ht="15.75">
      <c r="A13" s="15" t="s">
        <v>10</v>
      </c>
      <c r="B13" s="14"/>
      <c r="C13" s="14"/>
      <c r="D13" s="14"/>
      <c r="E13" s="14"/>
      <c r="F13" s="14"/>
      <c r="G13" s="14"/>
      <c r="H13" s="14"/>
      <c r="I13" s="14"/>
      <c r="J13" s="12">
        <f t="shared" si="0"/>
        <v>0</v>
      </c>
    </row>
    <row r="14" spans="1:10" ht="15.75">
      <c r="A14" s="15" t="s">
        <v>11</v>
      </c>
      <c r="B14" s="14"/>
      <c r="C14" s="14"/>
      <c r="D14" s="14"/>
      <c r="E14" s="14"/>
      <c r="F14" s="14"/>
      <c r="G14" s="14"/>
      <c r="H14" s="14"/>
      <c r="I14" s="14"/>
      <c r="J14" s="12">
        <f t="shared" si="0"/>
        <v>0</v>
      </c>
    </row>
    <row r="15" spans="1:10" ht="15.75">
      <c r="A15" s="15" t="s">
        <v>12</v>
      </c>
      <c r="B15" s="14"/>
      <c r="C15" s="14"/>
      <c r="D15" s="14"/>
      <c r="E15" s="14"/>
      <c r="F15" s="14"/>
      <c r="G15" s="14"/>
      <c r="H15" s="14"/>
      <c r="I15" s="14"/>
      <c r="J15" s="12">
        <f t="shared" si="0"/>
        <v>0</v>
      </c>
    </row>
    <row r="16" spans="1:10" ht="15.75">
      <c r="A16" s="16" t="s">
        <v>32</v>
      </c>
      <c r="B16" s="14"/>
      <c r="C16" s="14"/>
      <c r="D16" s="14"/>
      <c r="E16" s="14"/>
      <c r="F16" s="14"/>
      <c r="G16" s="14"/>
      <c r="H16" s="14"/>
      <c r="I16" s="14"/>
      <c r="J16" s="12">
        <f t="shared" si="0"/>
        <v>0</v>
      </c>
    </row>
    <row r="17" spans="1:10" ht="15.75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2">
        <f t="shared" si="0"/>
        <v>0</v>
      </c>
    </row>
    <row r="18" spans="1:10" ht="15.75">
      <c r="A18" s="15" t="s">
        <v>30</v>
      </c>
      <c r="B18" s="14"/>
      <c r="C18" s="14"/>
      <c r="D18" s="14"/>
      <c r="E18" s="14"/>
      <c r="F18" s="14"/>
      <c r="G18" s="14"/>
      <c r="H18" s="14"/>
      <c r="I18" s="14"/>
      <c r="J18" s="12">
        <f t="shared" si="0"/>
        <v>0</v>
      </c>
    </row>
    <row r="19" spans="1:10" ht="15.75">
      <c r="A19" s="15" t="s">
        <v>31</v>
      </c>
      <c r="B19" s="14"/>
      <c r="C19" s="14"/>
      <c r="D19" s="14"/>
      <c r="E19" s="14"/>
      <c r="F19" s="14"/>
      <c r="G19" s="14"/>
      <c r="H19" s="14"/>
      <c r="I19" s="14"/>
      <c r="J19" s="12">
        <f t="shared" si="0"/>
        <v>0</v>
      </c>
    </row>
    <row r="20" spans="1:10" ht="15.75">
      <c r="A20" s="17" t="s">
        <v>13</v>
      </c>
      <c r="B20" s="18"/>
      <c r="C20" s="18"/>
      <c r="D20" s="18"/>
      <c r="E20" s="18"/>
      <c r="F20" s="18"/>
      <c r="G20" s="18"/>
      <c r="H20" s="18"/>
      <c r="I20" s="18"/>
      <c r="J20" s="12">
        <f aca="true" t="shared" si="1" ref="J20:J26">SUM(B20:I20)</f>
        <v>0</v>
      </c>
    </row>
    <row r="21" spans="1:10" ht="18.75" customHeight="1">
      <c r="A21" s="13" t="s">
        <v>14</v>
      </c>
      <c r="B21" s="14"/>
      <c r="C21" s="14"/>
      <c r="D21" s="14"/>
      <c r="E21" s="14"/>
      <c r="F21" s="14"/>
      <c r="G21" s="14"/>
      <c r="H21" s="14"/>
      <c r="I21" s="14"/>
      <c r="J21" s="12">
        <f t="shared" si="1"/>
        <v>0</v>
      </c>
    </row>
    <row r="22" spans="1:10" ht="18.75" customHeight="1">
      <c r="A22" s="13" t="s">
        <v>15</v>
      </c>
      <c r="B22" s="14"/>
      <c r="C22" s="14"/>
      <c r="D22" s="14"/>
      <c r="E22" s="14"/>
      <c r="F22" s="14"/>
      <c r="G22" s="14"/>
      <c r="H22" s="14"/>
      <c r="I22" s="14"/>
      <c r="J22" s="12">
        <f t="shared" si="1"/>
        <v>0</v>
      </c>
    </row>
    <row r="23" spans="1:10" ht="18.75" customHeight="1">
      <c r="A23" s="13" t="s">
        <v>16</v>
      </c>
      <c r="B23" s="14"/>
      <c r="C23" s="14"/>
      <c r="D23" s="14"/>
      <c r="E23" s="14"/>
      <c r="F23" s="14"/>
      <c r="G23" s="14"/>
      <c r="H23" s="14"/>
      <c r="I23" s="14"/>
      <c r="J23" s="12">
        <f t="shared" si="1"/>
        <v>0</v>
      </c>
    </row>
    <row r="24" spans="1:10" ht="18.75" customHeight="1">
      <c r="A24" s="17" t="s">
        <v>17</v>
      </c>
      <c r="B24" s="14"/>
      <c r="C24" s="14"/>
      <c r="D24" s="14"/>
      <c r="E24" s="14"/>
      <c r="F24" s="14"/>
      <c r="G24" s="14"/>
      <c r="H24" s="14"/>
      <c r="I24" s="14"/>
      <c r="J24" s="12">
        <f t="shared" si="1"/>
        <v>0</v>
      </c>
    </row>
    <row r="25" spans="1:10" ht="18.75" customHeight="1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2">
        <f t="shared" si="1"/>
        <v>0</v>
      </c>
    </row>
    <row r="26" spans="1:10" ht="18.75" customHeight="1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2">
        <f t="shared" si="1"/>
        <v>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26</v>
      </c>
      <c r="B28" s="22"/>
      <c r="C28" s="22"/>
      <c r="D28" s="22"/>
      <c r="E28" s="22"/>
      <c r="F28" s="22"/>
      <c r="G28" s="22"/>
      <c r="H28" s="22"/>
      <c r="I28" s="22"/>
      <c r="J28" s="21"/>
    </row>
    <row r="29" spans="1:10" ht="18.75" customHeight="1">
      <c r="A29" s="17" t="s">
        <v>20</v>
      </c>
      <c r="B29" s="22"/>
      <c r="C29" s="22"/>
      <c r="D29" s="22"/>
      <c r="E29" s="22"/>
      <c r="F29" s="22"/>
      <c r="G29" s="22"/>
      <c r="H29" s="22"/>
      <c r="I29" s="22"/>
      <c r="J29" s="21"/>
    </row>
    <row r="30" spans="1:10" ht="18.75" customHeight="1">
      <c r="A30" s="17" t="s">
        <v>21</v>
      </c>
      <c r="B30" s="23"/>
      <c r="C30" s="23"/>
      <c r="D30" s="23"/>
      <c r="E30" s="23"/>
      <c r="F30" s="23"/>
      <c r="G30" s="23"/>
      <c r="H30" s="23"/>
      <c r="I30" s="24"/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113</v>
      </c>
      <c r="B32" s="23"/>
      <c r="C32" s="23"/>
      <c r="D32" s="23"/>
      <c r="E32" s="23"/>
      <c r="F32" s="23"/>
      <c r="G32" s="23"/>
      <c r="H32" s="23"/>
      <c r="I32" s="23"/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22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8.75" customHeight="1">
      <c r="A35" s="17" t="s">
        <v>27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114</v>
      </c>
      <c r="B37" s="21"/>
      <c r="C37" s="21"/>
      <c r="D37" s="21"/>
      <c r="E37" s="21"/>
      <c r="F37" s="21"/>
      <c r="G37" s="21"/>
      <c r="H37" s="21"/>
      <c r="I37" s="21"/>
      <c r="J37" s="21">
        <f aca="true" t="shared" si="2" ref="J37:J55">SUM(B37:I37)</f>
        <v>0</v>
      </c>
    </row>
    <row r="38" spans="1:10" ht="18.75" customHeight="1">
      <c r="A38" s="17" t="s">
        <v>115</v>
      </c>
      <c r="B38" s="69"/>
      <c r="C38" s="69"/>
      <c r="D38" s="69"/>
      <c r="E38" s="69"/>
      <c r="F38" s="69"/>
      <c r="G38" s="69"/>
      <c r="H38" s="69"/>
      <c r="I38" s="69"/>
      <c r="J38" s="69">
        <f t="shared" si="2"/>
        <v>0</v>
      </c>
    </row>
    <row r="39" spans="1:10" ht="18.75" customHeight="1">
      <c r="A39" s="17" t="s">
        <v>116</v>
      </c>
      <c r="B39" s="21"/>
      <c r="C39" s="21"/>
      <c r="D39" s="21"/>
      <c r="E39" s="21"/>
      <c r="F39" s="21"/>
      <c r="G39" s="21"/>
      <c r="H39" s="21"/>
      <c r="I39" s="21"/>
      <c r="J39" s="21">
        <f t="shared" si="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117</v>
      </c>
      <c r="B41" s="29">
        <f>+B42+B43</f>
        <v>0</v>
      </c>
      <c r="C41" s="29">
        <f aca="true" t="shared" si="3" ref="C41:I41">+C42+C43</f>
        <v>0</v>
      </c>
      <c r="D41" s="29">
        <f t="shared" si="3"/>
        <v>0</v>
      </c>
      <c r="E41" s="29">
        <f t="shared" si="3"/>
        <v>0</v>
      </c>
      <c r="F41" s="29">
        <f t="shared" si="3"/>
        <v>0</v>
      </c>
      <c r="G41" s="29">
        <f t="shared" si="3"/>
        <v>0</v>
      </c>
      <c r="H41" s="29">
        <f t="shared" si="3"/>
        <v>0</v>
      </c>
      <c r="I41" s="29">
        <f t="shared" si="3"/>
        <v>0</v>
      </c>
      <c r="J41" s="29">
        <f t="shared" si="2"/>
        <v>0</v>
      </c>
      <c r="L41" s="62"/>
      <c r="M41" s="62"/>
    </row>
    <row r="42" spans="1:10" ht="15.75">
      <c r="A42" s="17" t="s">
        <v>118</v>
      </c>
      <c r="B42" s="70">
        <f>ROUND(+B7*B35,2)</f>
        <v>0</v>
      </c>
      <c r="C42" s="70">
        <f aca="true" t="shared" si="4" ref="C42:I42">ROUND(+C7*C35,2)</f>
        <v>0</v>
      </c>
      <c r="D42" s="70">
        <f t="shared" si="4"/>
        <v>0</v>
      </c>
      <c r="E42" s="70">
        <f t="shared" si="4"/>
        <v>0</v>
      </c>
      <c r="F42" s="70">
        <f t="shared" si="4"/>
        <v>0</v>
      </c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>SUM(B42:I42)</f>
        <v>0</v>
      </c>
    </row>
    <row r="43" spans="1:10" ht="15.75">
      <c r="A43" s="17" t="s">
        <v>119</v>
      </c>
      <c r="B43" s="56">
        <f>+B37</f>
        <v>0</v>
      </c>
      <c r="C43" s="56">
        <f aca="true" t="shared" si="5" ref="C43:I43">+C37</f>
        <v>0</v>
      </c>
      <c r="D43" s="56">
        <f t="shared" si="5"/>
        <v>0</v>
      </c>
      <c r="E43" s="56">
        <f t="shared" si="5"/>
        <v>0</v>
      </c>
      <c r="F43" s="56">
        <f t="shared" si="5"/>
        <v>0</v>
      </c>
      <c r="G43" s="56">
        <f t="shared" si="5"/>
        <v>0</v>
      </c>
      <c r="H43" s="56">
        <f t="shared" si="5"/>
        <v>0</v>
      </c>
      <c r="I43" s="56">
        <f t="shared" si="5"/>
        <v>0</v>
      </c>
      <c r="J43" s="56">
        <f t="shared" si="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120</v>
      </c>
      <c r="B45" s="30">
        <f aca="true" t="shared" si="6" ref="B45:J45">+B46+B49+B55</f>
        <v>68518.65</v>
      </c>
      <c r="C45" s="30">
        <f t="shared" si="6"/>
        <v>0</v>
      </c>
      <c r="D45" s="30">
        <f t="shared" si="6"/>
        <v>119863.53</v>
      </c>
      <c r="E45" s="30">
        <f t="shared" si="6"/>
        <v>0</v>
      </c>
      <c r="F45" s="30">
        <f t="shared" si="6"/>
        <v>0</v>
      </c>
      <c r="G45" s="30">
        <f t="shared" si="6"/>
        <v>0</v>
      </c>
      <c r="H45" s="30">
        <f t="shared" si="6"/>
        <v>1035.43</v>
      </c>
      <c r="I45" s="30">
        <f t="shared" si="6"/>
        <v>0</v>
      </c>
      <c r="J45" s="30">
        <f t="shared" si="6"/>
        <v>189417.61</v>
      </c>
      <c r="L45" s="62"/>
    </row>
    <row r="46" spans="1:12" ht="15.75">
      <c r="A46" s="17" t="s">
        <v>121</v>
      </c>
      <c r="B46" s="31">
        <f>B47+B48</f>
        <v>0</v>
      </c>
      <c r="C46" s="31">
        <f aca="true" t="shared" si="7" ref="C46:I46">C47+C48</f>
        <v>0</v>
      </c>
      <c r="D46" s="31">
        <f t="shared" si="7"/>
        <v>0</v>
      </c>
      <c r="E46" s="31">
        <f t="shared" si="7"/>
        <v>0</v>
      </c>
      <c r="F46" s="31">
        <f t="shared" si="7"/>
        <v>0</v>
      </c>
      <c r="G46" s="31">
        <f t="shared" si="7"/>
        <v>0</v>
      </c>
      <c r="H46" s="31">
        <f t="shared" si="7"/>
        <v>0</v>
      </c>
      <c r="I46" s="31">
        <f t="shared" si="7"/>
        <v>0</v>
      </c>
      <c r="J46" s="30">
        <f t="shared" si="2"/>
        <v>0</v>
      </c>
      <c r="L46" s="62"/>
    </row>
    <row r="47" spans="1:12" ht="15.75">
      <c r="A47" s="13" t="s">
        <v>122</v>
      </c>
      <c r="B47" s="20">
        <f aca="true" t="shared" si="8" ref="B47:I47">ROUND(-B9*$D$3,2)</f>
        <v>0</v>
      </c>
      <c r="C47" s="20">
        <f t="shared" si="8"/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56">
        <f t="shared" si="2"/>
        <v>0</v>
      </c>
      <c r="L47" s="62"/>
    </row>
    <row r="48" spans="1:12" ht="15.75">
      <c r="A48" s="13" t="s">
        <v>123</v>
      </c>
      <c r="B48" s="20">
        <f>ROUND(B11*$D$3,2)</f>
        <v>0</v>
      </c>
      <c r="C48" s="20">
        <f aca="true" t="shared" si="9" ref="C48:I48">ROUND(C11*$D$3,2)</f>
        <v>0</v>
      </c>
      <c r="D48" s="20">
        <f t="shared" si="9"/>
        <v>0</v>
      </c>
      <c r="E48" s="20">
        <f t="shared" si="9"/>
        <v>0</v>
      </c>
      <c r="F48" s="20">
        <f t="shared" si="9"/>
        <v>0</v>
      </c>
      <c r="G48" s="20">
        <f t="shared" si="9"/>
        <v>0</v>
      </c>
      <c r="H48" s="20">
        <f t="shared" si="9"/>
        <v>0</v>
      </c>
      <c r="I48" s="20">
        <f t="shared" si="9"/>
        <v>0</v>
      </c>
      <c r="J48" s="56">
        <f>SUM(B48:I48)</f>
        <v>0</v>
      </c>
      <c r="L48" s="62"/>
    </row>
    <row r="49" spans="1:12" ht="15.75">
      <c r="A49" s="17" t="s">
        <v>124</v>
      </c>
      <c r="B49" s="31">
        <f aca="true" t="shared" si="10" ref="B49:J49">SUM(B50:B54)</f>
        <v>0</v>
      </c>
      <c r="C49" s="31">
        <f t="shared" si="10"/>
        <v>0</v>
      </c>
      <c r="D49" s="31">
        <f t="shared" si="10"/>
        <v>0</v>
      </c>
      <c r="E49" s="31">
        <f t="shared" si="10"/>
        <v>0</v>
      </c>
      <c r="F49" s="31">
        <f t="shared" si="10"/>
        <v>0</v>
      </c>
      <c r="G49" s="31">
        <f t="shared" si="10"/>
        <v>0</v>
      </c>
      <c r="H49" s="31">
        <f t="shared" si="10"/>
        <v>0</v>
      </c>
      <c r="I49" s="31">
        <f t="shared" si="10"/>
        <v>0</v>
      </c>
      <c r="J49" s="31">
        <f t="shared" si="10"/>
        <v>0</v>
      </c>
      <c r="L49" s="62"/>
    </row>
    <row r="50" spans="1:10" ht="15.75">
      <c r="A50" s="13" t="s">
        <v>125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2"/>
        <v>0</v>
      </c>
    </row>
    <row r="51" spans="1:10" ht="15.75">
      <c r="A51" s="13" t="s">
        <v>126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2"/>
        <v>0</v>
      </c>
    </row>
    <row r="52" spans="1:10" ht="15.75">
      <c r="A52" s="13" t="s">
        <v>127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2"/>
        <v>0</v>
      </c>
    </row>
    <row r="53" spans="1:10" ht="15.75">
      <c r="A53" s="13" t="s">
        <v>128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2"/>
        <v>0</v>
      </c>
    </row>
    <row r="54" spans="1:12" ht="15.75">
      <c r="A54" s="13" t="s">
        <v>129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2"/>
        <v>0</v>
      </c>
      <c r="L54" s="62"/>
    </row>
    <row r="55" spans="1:12" ht="15.75">
      <c r="A55" s="17" t="s">
        <v>130</v>
      </c>
      <c r="B55" s="32">
        <v>68518.65</v>
      </c>
      <c r="C55" s="32">
        <v>0</v>
      </c>
      <c r="D55" s="32">
        <v>119863.53</v>
      </c>
      <c r="E55" s="32">
        <v>0</v>
      </c>
      <c r="F55" s="32">
        <v>0</v>
      </c>
      <c r="G55" s="32">
        <v>0</v>
      </c>
      <c r="H55" s="32">
        <v>1035.43</v>
      </c>
      <c r="I55" s="32">
        <v>0</v>
      </c>
      <c r="J55" s="27">
        <f t="shared" si="2"/>
        <v>189417.61</v>
      </c>
      <c r="L55" s="62"/>
    </row>
    <row r="56" spans="1:12" ht="15.75">
      <c r="A56" s="37"/>
      <c r="B56" s="19"/>
      <c r="C56" s="19"/>
      <c r="D56" s="19"/>
      <c r="E56" s="19"/>
      <c r="F56" s="19"/>
      <c r="G56" s="19"/>
      <c r="H56" s="19"/>
      <c r="I56" s="19"/>
      <c r="J56" s="20"/>
      <c r="L56" s="62"/>
    </row>
    <row r="57" spans="1:12" ht="15.75">
      <c r="A57" s="2" t="s">
        <v>131</v>
      </c>
      <c r="B57" s="34">
        <f aca="true" t="shared" si="11" ref="B57:I57">+B41+B45</f>
        <v>68518.65</v>
      </c>
      <c r="C57" s="34">
        <f t="shared" si="11"/>
        <v>0</v>
      </c>
      <c r="D57" s="34">
        <f t="shared" si="11"/>
        <v>119863.53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1035.43</v>
      </c>
      <c r="I57" s="34">
        <f t="shared" si="11"/>
        <v>0</v>
      </c>
      <c r="J57" s="34">
        <f>SUM(B57:I57)</f>
        <v>189417.61</v>
      </c>
      <c r="L57" s="62"/>
    </row>
    <row r="58" spans="1:12" ht="15.75">
      <c r="A58" s="40"/>
      <c r="B58" s="57"/>
      <c r="C58" s="57"/>
      <c r="D58" s="57"/>
      <c r="E58" s="57"/>
      <c r="F58" s="57"/>
      <c r="G58" s="57"/>
      <c r="H58" s="57"/>
      <c r="I58" s="57"/>
      <c r="J58" s="58"/>
      <c r="L58" s="39"/>
    </row>
    <row r="59" spans="1:10" ht="14.25">
      <c r="A59" s="33"/>
      <c r="B59" s="35"/>
      <c r="C59" s="35"/>
      <c r="D59" s="35"/>
      <c r="E59" s="35"/>
      <c r="F59" s="35"/>
      <c r="G59" s="35"/>
      <c r="H59" s="35"/>
      <c r="I59" s="35"/>
      <c r="J59" s="36"/>
    </row>
    <row r="60" spans="1:12" ht="17.25" customHeight="1">
      <c r="A60" s="2" t="s">
        <v>132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34">
        <f>SUM(J61:J75)</f>
        <v>189417.61</v>
      </c>
      <c r="L60" s="62"/>
    </row>
    <row r="61" spans="1:10" ht="17.25" customHeight="1">
      <c r="A61" s="17" t="s">
        <v>23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34">
        <f>SUM(B61:I61)</f>
        <v>0</v>
      </c>
    </row>
    <row r="62" spans="1:10" ht="17.25" customHeight="1">
      <c r="A62" s="17" t="s">
        <v>25</v>
      </c>
      <c r="B62" s="43">
        <v>68518.65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34">
        <f aca="true" t="shared" si="12" ref="J62:J74">SUM(B62:I62)</f>
        <v>68518.65</v>
      </c>
    </row>
    <row r="63" spans="1:10" ht="17.25" customHeight="1">
      <c r="A63" s="17" t="s">
        <v>133</v>
      </c>
      <c r="B63" s="43">
        <v>0</v>
      </c>
      <c r="C63" s="43">
        <v>0</v>
      </c>
      <c r="D63" s="43">
        <v>119863.53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31">
        <f t="shared" si="12"/>
        <v>119863.53</v>
      </c>
    </row>
    <row r="64" spans="1:10" ht="17.25" customHeight="1">
      <c r="A64" s="17" t="s">
        <v>134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34">
        <f t="shared" si="12"/>
        <v>0</v>
      </c>
    </row>
    <row r="65" spans="1:10" ht="17.25" customHeight="1">
      <c r="A65" s="17" t="s">
        <v>135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f t="shared" si="12"/>
        <v>0</v>
      </c>
    </row>
    <row r="66" spans="1:10" ht="17.25" customHeight="1">
      <c r="A66" s="17" t="s">
        <v>136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4">
        <f t="shared" si="12"/>
        <v>0</v>
      </c>
    </row>
    <row r="67" spans="1:10" ht="17.25" customHeight="1">
      <c r="A67" s="17" t="s">
        <v>137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34">
        <f t="shared" si="12"/>
        <v>0</v>
      </c>
    </row>
    <row r="68" spans="1:10" ht="17.25" customHeight="1">
      <c r="A68" s="17" t="s">
        <v>138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34">
        <f t="shared" si="12"/>
        <v>0</v>
      </c>
    </row>
    <row r="69" spans="1:10" ht="17.25" customHeight="1">
      <c r="A69" s="17" t="s">
        <v>139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31">
        <f t="shared" si="12"/>
        <v>0</v>
      </c>
    </row>
    <row r="70" spans="1:10" ht="17.25" customHeight="1">
      <c r="A70" s="17" t="s">
        <v>140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34">
        <f t="shared" si="12"/>
        <v>0</v>
      </c>
    </row>
    <row r="71" spans="1:10" ht="17.25" customHeight="1">
      <c r="A71" s="17" t="s">
        <v>24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1035.43</v>
      </c>
      <c r="I71" s="43">
        <v>0</v>
      </c>
      <c r="J71" s="31">
        <f t="shared" si="12"/>
        <v>1035.43</v>
      </c>
    </row>
    <row r="72" spans="1:10" ht="17.25" customHeight="1">
      <c r="A72" s="17" t="s">
        <v>141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34">
        <f t="shared" si="12"/>
        <v>0</v>
      </c>
    </row>
    <row r="73" spans="1:10" ht="17.25" customHeight="1">
      <c r="A73" s="17" t="s">
        <v>142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31">
        <f t="shared" si="12"/>
        <v>0</v>
      </c>
    </row>
    <row r="74" spans="1:10" ht="17.25" customHeight="1">
      <c r="A74" s="17" t="s">
        <v>143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34">
        <f t="shared" si="12"/>
        <v>0</v>
      </c>
    </row>
    <row r="75" spans="1:10" ht="17.25" customHeight="1">
      <c r="A75" s="40" t="s">
        <v>144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38">
        <f>SUM(B75:I75)</f>
        <v>0</v>
      </c>
    </row>
    <row r="76" spans="1:10" ht="17.25" customHeight="1">
      <c r="A76" s="63"/>
      <c r="B76" s="64">
        <v>0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/>
    </row>
    <row r="77" spans="1:10" ht="15.75">
      <c r="A77" s="45"/>
      <c r="B77" s="46"/>
      <c r="C77" s="46"/>
      <c r="D77" s="46"/>
      <c r="E77" s="46"/>
      <c r="F77" s="46"/>
      <c r="G77" s="46"/>
      <c r="H77" s="46"/>
      <c r="I77" s="46"/>
      <c r="J77" s="47"/>
    </row>
    <row r="78" spans="1:10" ht="15.75">
      <c r="A78" s="2" t="s">
        <v>145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34"/>
    </row>
    <row r="79" spans="1:10" ht="15.75">
      <c r="A79" s="17" t="s">
        <v>146</v>
      </c>
      <c r="B79" s="54"/>
      <c r="C79" s="54"/>
      <c r="D79" s="54"/>
      <c r="E79" s="54"/>
      <c r="F79" s="54"/>
      <c r="G79" s="54"/>
      <c r="H79" s="54"/>
      <c r="I79" s="54"/>
      <c r="J79" s="34"/>
    </row>
    <row r="80" spans="1:10" ht="15.75">
      <c r="A80" s="17" t="s">
        <v>147</v>
      </c>
      <c r="B80" s="54"/>
      <c r="C80" s="54"/>
      <c r="D80" s="54"/>
      <c r="E80" s="54"/>
      <c r="F80" s="54"/>
      <c r="G80" s="54"/>
      <c r="H80" s="54"/>
      <c r="I80" s="54"/>
      <c r="J80" s="34"/>
    </row>
    <row r="81" spans="1:10" ht="15.75">
      <c r="A81" s="17" t="s">
        <v>148</v>
      </c>
      <c r="B81" s="54"/>
      <c r="C81" s="54"/>
      <c r="D81" s="24"/>
      <c r="E81" s="54"/>
      <c r="F81" s="54"/>
      <c r="G81" s="54"/>
      <c r="H81" s="54"/>
      <c r="I81" s="54"/>
      <c r="J81" s="31"/>
    </row>
    <row r="82" spans="1:10" ht="15.75">
      <c r="A82" s="17" t="s">
        <v>149</v>
      </c>
      <c r="B82" s="54"/>
      <c r="C82" s="54"/>
      <c r="D82" s="54"/>
      <c r="E82" s="54"/>
      <c r="F82" s="54"/>
      <c r="G82" s="54"/>
      <c r="H82" s="54"/>
      <c r="I82" s="54"/>
      <c r="J82" s="34"/>
    </row>
    <row r="83" spans="1:10" ht="15.75">
      <c r="A83" s="17" t="s">
        <v>150</v>
      </c>
      <c r="B83" s="54"/>
      <c r="C83" s="54"/>
      <c r="D83" s="54"/>
      <c r="E83" s="54"/>
      <c r="F83" s="54"/>
      <c r="G83" s="54"/>
      <c r="H83" s="54"/>
      <c r="I83" s="54"/>
      <c r="J83" s="31"/>
    </row>
    <row r="84" spans="1:10" ht="15.75">
      <c r="A84" s="17" t="s">
        <v>151</v>
      </c>
      <c r="B84" s="54"/>
      <c r="C84" s="54"/>
      <c r="D84" s="54"/>
      <c r="E84" s="54"/>
      <c r="F84" s="54"/>
      <c r="G84" s="54"/>
      <c r="H84" s="54"/>
      <c r="I84" s="54"/>
      <c r="J84" s="34"/>
    </row>
    <row r="85" spans="1:10" ht="15.75">
      <c r="A85" s="17" t="s">
        <v>152</v>
      </c>
      <c r="B85" s="54"/>
      <c r="C85" s="54"/>
      <c r="D85" s="54"/>
      <c r="E85" s="54"/>
      <c r="F85" s="54"/>
      <c r="G85" s="54"/>
      <c r="H85" s="54"/>
      <c r="I85" s="54"/>
      <c r="J85" s="34"/>
    </row>
    <row r="86" spans="1:10" ht="15.75">
      <c r="A86" s="17" t="s">
        <v>153</v>
      </c>
      <c r="B86" s="54"/>
      <c r="C86" s="54"/>
      <c r="D86" s="54"/>
      <c r="E86" s="54"/>
      <c r="F86" s="54"/>
      <c r="G86" s="54"/>
      <c r="H86" s="54"/>
      <c r="I86" s="54"/>
      <c r="J86" s="34"/>
    </row>
    <row r="87" spans="1:10" ht="15.75">
      <c r="A87" s="17" t="s">
        <v>154</v>
      </c>
      <c r="B87" s="54"/>
      <c r="C87" s="54"/>
      <c r="D87" s="54"/>
      <c r="E87" s="24"/>
      <c r="F87" s="54"/>
      <c r="G87" s="54"/>
      <c r="H87" s="54"/>
      <c r="I87" s="54"/>
      <c r="J87" s="31"/>
    </row>
    <row r="88" spans="1:10" ht="15.75">
      <c r="A88" s="17" t="s">
        <v>155</v>
      </c>
      <c r="B88" s="54"/>
      <c r="C88" s="54"/>
      <c r="D88" s="54"/>
      <c r="E88" s="54"/>
      <c r="F88" s="54"/>
      <c r="G88" s="54"/>
      <c r="H88" s="54"/>
      <c r="I88" s="54"/>
      <c r="J88" s="34"/>
    </row>
    <row r="89" spans="1:10" ht="15.75">
      <c r="A89" s="17" t="s">
        <v>156</v>
      </c>
      <c r="B89" s="54"/>
      <c r="C89" s="54"/>
      <c r="D89" s="54"/>
      <c r="E89" s="54"/>
      <c r="F89" s="54"/>
      <c r="G89" s="24"/>
      <c r="H89" s="54"/>
      <c r="I89" s="54"/>
      <c r="J89" s="31"/>
    </row>
    <row r="90" spans="1:10" ht="15.75">
      <c r="A90" s="17" t="s">
        <v>157</v>
      </c>
      <c r="B90" s="54"/>
      <c r="C90" s="54"/>
      <c r="D90" s="54"/>
      <c r="E90" s="54"/>
      <c r="F90" s="54"/>
      <c r="G90" s="54"/>
      <c r="H90" s="54"/>
      <c r="I90" s="54"/>
      <c r="J90" s="34"/>
    </row>
    <row r="91" spans="1:10" ht="15.75">
      <c r="A91" s="17" t="s">
        <v>158</v>
      </c>
      <c r="B91" s="54"/>
      <c r="C91" s="54"/>
      <c r="D91" s="54"/>
      <c r="E91" s="54"/>
      <c r="F91" s="54"/>
      <c r="G91" s="54"/>
      <c r="H91" s="54"/>
      <c r="I91" s="24"/>
      <c r="J91" s="31"/>
    </row>
    <row r="92" spans="1:10" ht="15.75">
      <c r="A92" s="40" t="s">
        <v>159</v>
      </c>
      <c r="B92" s="55"/>
      <c r="C92" s="55"/>
      <c r="D92" s="55"/>
      <c r="E92" s="55"/>
      <c r="F92" s="55"/>
      <c r="G92" s="55"/>
      <c r="H92" s="55"/>
      <c r="I92" s="55"/>
      <c r="J92" s="38"/>
    </row>
    <row r="93" ht="15.75">
      <c r="A93" s="48" t="s">
        <v>160</v>
      </c>
    </row>
    <row r="96" ht="14.25">
      <c r="B96" s="50"/>
    </row>
    <row r="97" ht="14.25">
      <c r="F97" s="51"/>
    </row>
    <row r="98" ht="14.25"/>
    <row r="99" spans="6:7" ht="14.25">
      <c r="F99" s="52"/>
      <c r="G99" s="53"/>
    </row>
  </sheetData>
  <sheetProtection/>
  <mergeCells count="6">
    <mergeCell ref="A1:J1"/>
    <mergeCell ref="A2:J2"/>
    <mergeCell ref="A4:A6"/>
    <mergeCell ref="B4:I4"/>
    <mergeCell ref="J4:J6"/>
    <mergeCell ref="A76:J7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2014-10-10T18:33:55Z</dcterms:modified>
  <cp:category/>
  <cp:version/>
  <cp:contentType/>
  <cp:contentStatus/>
</cp:coreProperties>
</file>