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<sst xmlns="http://schemas.openxmlformats.org/spreadsheetml/2006/main" count="95" uniqueCount="95">
  <si>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</si>
  <si>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</si>
  <si>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</si>
  <si>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</si>
  <si>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</si>
  <si>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</si>
  <si>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</si>
  <si>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</si>
  <si>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</si>
  <si>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</si>
  <si>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</si>
  <si>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</si>
  <si>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</si>
  <si>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</si>
  <si>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</si>
  <si>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</si>
  <si>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</si>
  <si>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</si>
  <si>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</si>
  <si>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</si>
  <si>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</si>
  <si>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</si>
  <si>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</si>
  <si>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</si>
  <si>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</si>
  <si>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</si>
  <si>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</si>
  <si>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</si>
  <si>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</si>
  <si>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</si>
  <si>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</si>
  <si>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</si>
  <si>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</si>
  <si>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</si>
  <si>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</si>
  <si>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</si>
  <si>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</si>
  <si>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</si>
  <si>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</si>
  <si>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</si>
  <si>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</si>
  <si>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</si>
  <si>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</si>
  <si>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</si>
  <si>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</si>
  <si>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</si>
  <si>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</si>
  <si>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</si>
  <si>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</si>
  <si>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</si>
  <si>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</si>
  <si>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</si>
  <si>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</si>
  <si>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</si>
  <si>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</si>
  <si>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</si>
  <si>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</si>
  <si>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</si>
  <si>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</si>
  <si>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</si>
  <si>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</si>
  <si>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</si>
  <si>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</si>
  <si>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</si>
  <si>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</si>
  <si>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</si>
  <si>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</si>
  <si>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</si>
  <si>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</si>
  <si>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</si>
  <si>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</si>
  <si>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</si>
  <si>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</si>
  <si>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</si>
  <si>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</si>
  <si>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</si>
  <si>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</si>
  <si>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</si>
  <si>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</si>
  <si>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</si>
  <si>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</si>
  <si>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</si>
  <si>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</si>
  <si>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</si>
  <si>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</si>
  <si>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</si>
  <si>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</si>
  <si>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</si>
  <si>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</si>
  <si>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</si>
  <si>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20/09/13 - VENCIMENTO 27/09/13</t>
  </si>
  <si>
    <t>7.3. Revisão de Remuneração pelo Transporte Coletivo (1)</t>
  </si>
  <si>
    <t>10. Tarifa de Remuneração Líquida Por Passageiro (2)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</si>
  <si>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</si>
  <si>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de passageiros transportados, processados pelo sistema de bilhetagem eletrônica, referente ao mês de agosto/13.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</si>
</sst>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5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5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5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9" sqref="A49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542309</v>
      </c>
      <c r="C7" s="10">
        <f aca="true" t="shared" si="0" ref="C7:I7">C8+C16+C20</f>
        <v>427421</v>
      </c>
      <c r="D7" s="10">
        <f t="shared" si="0"/>
        <v>601307</v>
      </c>
      <c r="E7" s="10">
        <f t="shared" si="0"/>
        <v>770653</v>
      </c>
      <c r="F7" s="10">
        <f t="shared" si="0"/>
        <v>470189</v>
      </c>
      <c r="G7" s="10">
        <f t="shared" si="0"/>
        <v>761200</v>
      </c>
      <c r="H7" s="10">
        <f t="shared" si="0"/>
        <v>395459</v>
      </c>
      <c r="I7" s="10">
        <f t="shared" si="0"/>
        <v>278184</v>
      </c>
      <c r="J7" s="10">
        <f>+J8+J16+J20</f>
        <v>4246722</v>
      </c>
      <c r="L7" s="42"/>
    </row>
    <row r="8" spans="1:10" ht="15.75">
      <c r="A8" s="11" t="s">
        <v>22</v>
      </c>
      <c r="B8" s="12">
        <f>+B9+B12</f>
        <v>304181</v>
      </c>
      <c r="C8" s="12">
        <f>+C9+C12</f>
        <v>255976</v>
      </c>
      <c r="D8" s="12">
        <f aca="true" t="shared" si="1" ref="D8:I8">+D9+D12</f>
        <v>383867</v>
      </c>
      <c r="E8" s="12">
        <f t="shared" si="1"/>
        <v>457176</v>
      </c>
      <c r="F8" s="12">
        <f t="shared" si="1"/>
        <v>271195</v>
      </c>
      <c r="G8" s="12">
        <f t="shared" si="1"/>
        <v>446460</v>
      </c>
      <c r="H8" s="12">
        <f t="shared" si="1"/>
        <v>212413</v>
      </c>
      <c r="I8" s="12">
        <f t="shared" si="1"/>
        <v>168683</v>
      </c>
      <c r="J8" s="12">
        <f>SUM(B8:I8)</f>
        <v>2499951</v>
      </c>
    </row>
    <row r="9" spans="1:10" ht="15.75">
      <c r="A9" s="13" t="s">
        <v>23</v>
      </c>
      <c r="B9" s="14">
        <v>34487</v>
      </c>
      <c r="C9" s="14">
        <v>34978</v>
      </c>
      <c r="D9" s="14">
        <v>35742</v>
      </c>
      <c r="E9" s="14">
        <v>42302</v>
      </c>
      <c r="F9" s="14">
        <v>36438</v>
      </c>
      <c r="G9" s="14">
        <v>41451</v>
      </c>
      <c r="H9" s="14">
        <v>18364</v>
      </c>
      <c r="I9" s="14">
        <v>22596</v>
      </c>
      <c r="J9" s="12">
        <f aca="true" t="shared" si="2" ref="J9:J15">SUM(B9:I9)</f>
        <v>266358</v>
      </c>
    </row>
    <row r="10" spans="1:10" ht="15.75">
      <c r="A10" s="15" t="s">
        <v>24</v>
      </c>
      <c r="B10" s="14">
        <f>+B9-B11</f>
        <v>34487</v>
      </c>
      <c r="C10" s="14">
        <f aca="true" t="shared" si="3" ref="C10:I10">+C9-C11</f>
        <v>34978</v>
      </c>
      <c r="D10" s="14">
        <f t="shared" si="3"/>
        <v>35742</v>
      </c>
      <c r="E10" s="14">
        <f t="shared" si="3"/>
        <v>42302</v>
      </c>
      <c r="F10" s="14">
        <f t="shared" si="3"/>
        <v>36438</v>
      </c>
      <c r="G10" s="14">
        <f t="shared" si="3"/>
        <v>41451</v>
      </c>
      <c r="H10" s="14">
        <f t="shared" si="3"/>
        <v>18364</v>
      </c>
      <c r="I10" s="14">
        <f t="shared" si="3"/>
        <v>22596</v>
      </c>
      <c r="J10" s="12">
        <f t="shared" si="2"/>
        <v>266358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269694</v>
      </c>
      <c r="C12" s="14">
        <f aca="true" t="shared" si="4" ref="C12:I12">C13+C14+C15</f>
        <v>220998</v>
      </c>
      <c r="D12" s="14">
        <f t="shared" si="4"/>
        <v>348125</v>
      </c>
      <c r="E12" s="14">
        <f t="shared" si="4"/>
        <v>414874</v>
      </c>
      <c r="F12" s="14">
        <f t="shared" si="4"/>
        <v>234757</v>
      </c>
      <c r="G12" s="14">
        <f t="shared" si="4"/>
        <v>405009</v>
      </c>
      <c r="H12" s="14">
        <f t="shared" si="4"/>
        <v>194049</v>
      </c>
      <c r="I12" s="14">
        <f t="shared" si="4"/>
        <v>146087</v>
      </c>
      <c r="J12" s="12">
        <f t="shared" si="2"/>
        <v>2233593</v>
      </c>
    </row>
    <row r="13" spans="1:10" ht="15.75">
      <c r="A13" s="15" t="s">
        <v>27</v>
      </c>
      <c r="B13" s="14">
        <v>113292</v>
      </c>
      <c r="C13" s="14">
        <v>95088</v>
      </c>
      <c r="D13" s="14">
        <v>150930</v>
      </c>
      <c r="E13" s="14">
        <v>180275</v>
      </c>
      <c r="F13" s="14">
        <v>105688</v>
      </c>
      <c r="G13" s="14">
        <v>180592</v>
      </c>
      <c r="H13" s="14">
        <v>84574</v>
      </c>
      <c r="I13" s="14">
        <v>63599</v>
      </c>
      <c r="J13" s="12">
        <f t="shared" si="2"/>
        <v>974038</v>
      </c>
    </row>
    <row r="14" spans="1:10" ht="15.75">
      <c r="A14" s="15" t="s">
        <v>28</v>
      </c>
      <c r="B14" s="14">
        <v>112248</v>
      </c>
      <c r="C14" s="14">
        <v>86496</v>
      </c>
      <c r="D14" s="14">
        <v>145837</v>
      </c>
      <c r="E14" s="14">
        <v>167143</v>
      </c>
      <c r="F14" s="14">
        <v>92428</v>
      </c>
      <c r="G14" s="14">
        <v>165043</v>
      </c>
      <c r="H14" s="14">
        <v>80345</v>
      </c>
      <c r="I14" s="14">
        <v>62934</v>
      </c>
      <c r="J14" s="12">
        <f t="shared" si="2"/>
        <v>912474</v>
      </c>
    </row>
    <row r="15" spans="1:10" ht="15.75">
      <c r="A15" s="15" t="s">
        <v>29</v>
      </c>
      <c r="B15" s="14">
        <v>44154</v>
      </c>
      <c r="C15" s="14">
        <v>39414</v>
      </c>
      <c r="D15" s="14">
        <v>51358</v>
      </c>
      <c r="E15" s="14">
        <v>67456</v>
      </c>
      <c r="F15" s="14">
        <v>36641</v>
      </c>
      <c r="G15" s="14">
        <v>59374</v>
      </c>
      <c r="H15" s="14">
        <v>29130</v>
      </c>
      <c r="I15" s="14">
        <v>19554</v>
      </c>
      <c r="J15" s="12">
        <f t="shared" si="2"/>
        <v>347081</v>
      </c>
    </row>
    <row r="16" spans="1:10" ht="15.75">
      <c r="A16" s="17" t="s">
        <v>30</v>
      </c>
      <c r="B16" s="18">
        <f>B17+B18+B19</f>
        <v>183216</v>
      </c>
      <c r="C16" s="18">
        <f aca="true" t="shared" si="5" ref="C16:I16">C17+C18+C19</f>
        <v>124477</v>
      </c>
      <c r="D16" s="18">
        <f t="shared" si="5"/>
        <v>147068</v>
      </c>
      <c r="E16" s="18">
        <f t="shared" si="5"/>
        <v>218074</v>
      </c>
      <c r="F16" s="18">
        <f t="shared" si="5"/>
        <v>146091</v>
      </c>
      <c r="G16" s="18">
        <f t="shared" si="5"/>
        <v>243794</v>
      </c>
      <c r="H16" s="18">
        <f t="shared" si="5"/>
        <v>150950</v>
      </c>
      <c r="I16" s="18">
        <f t="shared" si="5"/>
        <v>92082</v>
      </c>
      <c r="J16" s="12">
        <f aca="true" t="shared" si="6" ref="J16:J22">SUM(B16:I16)</f>
        <v>1305752</v>
      </c>
    </row>
    <row r="17" spans="1:10" ht="18.75" customHeight="1">
      <c r="A17" s="13" t="s">
        <v>31</v>
      </c>
      <c r="B17" s="14">
        <v>88304</v>
      </c>
      <c r="C17" s="14">
        <v>64644</v>
      </c>
      <c r="D17" s="14">
        <v>78127</v>
      </c>
      <c r="E17" s="14">
        <v>113151</v>
      </c>
      <c r="F17" s="14">
        <v>77475</v>
      </c>
      <c r="G17" s="14">
        <v>126695</v>
      </c>
      <c r="H17" s="14">
        <v>75865</v>
      </c>
      <c r="I17" s="14">
        <v>46369</v>
      </c>
      <c r="J17" s="12">
        <f t="shared" si="6"/>
        <v>670630</v>
      </c>
    </row>
    <row r="18" spans="1:10" ht="18.75" customHeight="1">
      <c r="A18" s="13" t="s">
        <v>32</v>
      </c>
      <c r="B18" s="14">
        <v>69213</v>
      </c>
      <c r="C18" s="14">
        <v>41107</v>
      </c>
      <c r="D18" s="14">
        <v>49163</v>
      </c>
      <c r="E18" s="14">
        <v>72528</v>
      </c>
      <c r="F18" s="14">
        <v>50277</v>
      </c>
      <c r="G18" s="14">
        <v>86067</v>
      </c>
      <c r="H18" s="14">
        <v>56705</v>
      </c>
      <c r="I18" s="14">
        <v>35697</v>
      </c>
      <c r="J18" s="12">
        <f t="shared" si="6"/>
        <v>460757</v>
      </c>
    </row>
    <row r="19" spans="1:10" ht="18.75" customHeight="1">
      <c r="A19" s="13" t="s">
        <v>33</v>
      </c>
      <c r="B19" s="14">
        <v>25699</v>
      </c>
      <c r="C19" s="14">
        <v>18726</v>
      </c>
      <c r="D19" s="14">
        <v>19778</v>
      </c>
      <c r="E19" s="14">
        <v>32395</v>
      </c>
      <c r="F19" s="14">
        <v>18339</v>
      </c>
      <c r="G19" s="14">
        <v>31032</v>
      </c>
      <c r="H19" s="14">
        <v>18380</v>
      </c>
      <c r="I19" s="14">
        <v>10016</v>
      </c>
      <c r="J19" s="12">
        <f t="shared" si="6"/>
        <v>174365</v>
      </c>
    </row>
    <row r="20" spans="1:10" ht="18.75" customHeight="1">
      <c r="A20" s="17" t="s">
        <v>34</v>
      </c>
      <c r="B20" s="14">
        <f>B21+B22</f>
        <v>54912</v>
      </c>
      <c r="C20" s="14">
        <f aca="true" t="shared" si="7" ref="C20:I20">C21+C22</f>
        <v>46968</v>
      </c>
      <c r="D20" s="14">
        <f t="shared" si="7"/>
        <v>70372</v>
      </c>
      <c r="E20" s="14">
        <f t="shared" si="7"/>
        <v>95403</v>
      </c>
      <c r="F20" s="14">
        <f t="shared" si="7"/>
        <v>52903</v>
      </c>
      <c r="G20" s="14">
        <f t="shared" si="7"/>
        <v>70946</v>
      </c>
      <c r="H20" s="14">
        <f t="shared" si="7"/>
        <v>32096</v>
      </c>
      <c r="I20" s="14">
        <f t="shared" si="7"/>
        <v>17419</v>
      </c>
      <c r="J20" s="12">
        <f t="shared" si="6"/>
        <v>441019</v>
      </c>
    </row>
    <row r="21" spans="1:10" ht="18.75" customHeight="1">
      <c r="A21" s="13" t="s">
        <v>35</v>
      </c>
      <c r="B21" s="14">
        <v>31300</v>
      </c>
      <c r="C21" s="14">
        <v>26772</v>
      </c>
      <c r="D21" s="14">
        <v>40112</v>
      </c>
      <c r="E21" s="14">
        <v>54380</v>
      </c>
      <c r="F21" s="14">
        <v>30155</v>
      </c>
      <c r="G21" s="14">
        <v>40439</v>
      </c>
      <c r="H21" s="14">
        <v>18295</v>
      </c>
      <c r="I21" s="14">
        <v>9929</v>
      </c>
      <c r="J21" s="12">
        <f t="shared" si="6"/>
        <v>251382</v>
      </c>
    </row>
    <row r="22" spans="1:10" ht="18.75" customHeight="1">
      <c r="A22" s="13" t="s">
        <v>36</v>
      </c>
      <c r="B22" s="14">
        <v>23612</v>
      </c>
      <c r="C22" s="14">
        <v>20196</v>
      </c>
      <c r="D22" s="14">
        <v>30260</v>
      </c>
      <c r="E22" s="14">
        <v>41023</v>
      </c>
      <c r="F22" s="14">
        <v>22748</v>
      </c>
      <c r="G22" s="14">
        <v>30507</v>
      </c>
      <c r="H22" s="14">
        <v>13801</v>
      </c>
      <c r="I22" s="14">
        <v>7490</v>
      </c>
      <c r="J22" s="12">
        <f t="shared" si="6"/>
        <v>189637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0.9598151443180918</v>
      </c>
      <c r="C28" s="23">
        <f aca="true" t="shared" si="8" ref="C28:I28">(((+C$8+C$16)*C$25)+(C$20*C$26))/C$7</f>
        <v>0.9619874358068508</v>
      </c>
      <c r="D28" s="23">
        <f t="shared" si="8"/>
        <v>0.9770383740751396</v>
      </c>
      <c r="E28" s="23">
        <f t="shared" si="8"/>
        <v>0.9763303930562782</v>
      </c>
      <c r="F28" s="23">
        <f t="shared" si="8"/>
        <v>0.9727490294328451</v>
      </c>
      <c r="G28" s="23">
        <f t="shared" si="8"/>
        <v>0.9753012480294273</v>
      </c>
      <c r="H28" s="23">
        <f t="shared" si="8"/>
        <v>0.9163069797374698</v>
      </c>
      <c r="I28" s="23">
        <f t="shared" si="8"/>
        <v>0.9767110272337735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72</v>
      </c>
      <c r="B31" s="26">
        <f>B28*B30</f>
        <v>1.495871902419746</v>
      </c>
      <c r="C31" s="26">
        <f aca="true" t="shared" si="9" ref="C31:I31">C28*C30</f>
        <v>1.4742457453739988</v>
      </c>
      <c r="D31" s="26">
        <f t="shared" si="9"/>
        <v>1.5126508107431311</v>
      </c>
      <c r="E31" s="26">
        <f t="shared" si="9"/>
        <v>1.510773650215285</v>
      </c>
      <c r="F31" s="26">
        <f t="shared" si="9"/>
        <v>1.4648627634229214</v>
      </c>
      <c r="G31" s="26">
        <f t="shared" si="9"/>
        <v>1.5394154898896482</v>
      </c>
      <c r="H31" s="26">
        <f t="shared" si="9"/>
        <v>1.6574160649491354</v>
      </c>
      <c r="I31" s="26">
        <f t="shared" si="9"/>
        <v>1.8687412084063788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811224.8</v>
      </c>
      <c r="C37" s="29">
        <f aca="true" t="shared" si="12" ref="C37:I37">+C38+C39</f>
        <v>630123.59</v>
      </c>
      <c r="D37" s="29">
        <f t="shared" si="12"/>
        <v>909567.52</v>
      </c>
      <c r="E37" s="29">
        <f t="shared" si="12"/>
        <v>1164282.25</v>
      </c>
      <c r="F37" s="29">
        <f t="shared" si="12"/>
        <v>688762.36</v>
      </c>
      <c r="G37" s="29">
        <f t="shared" si="12"/>
        <v>1171803.07</v>
      </c>
      <c r="H37" s="29">
        <f t="shared" si="12"/>
        <v>655440.1</v>
      </c>
      <c r="I37" s="29">
        <f t="shared" si="12"/>
        <v>519853.9</v>
      </c>
      <c r="J37" s="29">
        <f t="shared" si="11"/>
        <v>6551057.590000001</v>
      </c>
      <c r="L37" s="43"/>
      <c r="M37" s="43"/>
    </row>
    <row r="38" spans="1:10" ht="15.75">
      <c r="A38" s="17" t="s">
        <v>73</v>
      </c>
      <c r="B38" s="30">
        <f>ROUND(+B7*B31,2)</f>
        <v>811224.8</v>
      </c>
      <c r="C38" s="30">
        <f aca="true" t="shared" si="13" ref="C38:I38">ROUND(+C7*C31,2)</f>
        <v>630123.59</v>
      </c>
      <c r="D38" s="30">
        <f t="shared" si="13"/>
        <v>909567.52</v>
      </c>
      <c r="E38" s="30">
        <f t="shared" si="13"/>
        <v>1164282.25</v>
      </c>
      <c r="F38" s="30">
        <f t="shared" si="13"/>
        <v>688762.36</v>
      </c>
      <c r="G38" s="30">
        <f t="shared" si="13"/>
        <v>1171803.07</v>
      </c>
      <c r="H38" s="30">
        <f t="shared" si="13"/>
        <v>655440.1</v>
      </c>
      <c r="I38" s="30">
        <f t="shared" si="13"/>
        <v>519853.9</v>
      </c>
      <c r="J38" s="30">
        <f>SUM(B38:I38)</f>
        <v>6551057.590000001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-3364.5100000000093</v>
      </c>
      <c r="C41" s="31">
        <f t="shared" si="15"/>
        <v>-80359.12</v>
      </c>
      <c r="D41" s="31">
        <f t="shared" si="15"/>
        <v>-65315.310000000005</v>
      </c>
      <c r="E41" s="31">
        <f t="shared" si="15"/>
        <v>9178.890000000014</v>
      </c>
      <c r="F41" s="31">
        <f t="shared" si="15"/>
        <v>-54369.32</v>
      </c>
      <c r="G41" s="31">
        <f t="shared" si="15"/>
        <v>-106286.94999999998</v>
      </c>
      <c r="H41" s="31">
        <f t="shared" si="15"/>
        <v>-22871.420000000006</v>
      </c>
      <c r="I41" s="31">
        <f>+I42+I45+I51</f>
        <v>-4001.12999999999</v>
      </c>
      <c r="J41" s="31">
        <f t="shared" si="15"/>
        <v>-327388.87</v>
      </c>
      <c r="L41" s="43"/>
    </row>
    <row r="42" spans="1:12" ht="15.75">
      <c r="A42" s="17" t="s">
        <v>44</v>
      </c>
      <c r="B42" s="32">
        <f>B43+B44</f>
        <v>-103461</v>
      </c>
      <c r="C42" s="32">
        <f aca="true" t="shared" si="16" ref="C42:I42">C43+C44</f>
        <v>-104934</v>
      </c>
      <c r="D42" s="32">
        <f t="shared" si="16"/>
        <v>-107226</v>
      </c>
      <c r="E42" s="32">
        <f t="shared" si="16"/>
        <v>-126906</v>
      </c>
      <c r="F42" s="32">
        <f t="shared" si="16"/>
        <v>-109314</v>
      </c>
      <c r="G42" s="32">
        <f t="shared" si="16"/>
        <v>-124353</v>
      </c>
      <c r="H42" s="32">
        <f t="shared" si="16"/>
        <v>-55092</v>
      </c>
      <c r="I42" s="32">
        <f t="shared" si="16"/>
        <v>-67788</v>
      </c>
      <c r="J42" s="31">
        <f t="shared" si="11"/>
        <v>-799074</v>
      </c>
      <c r="L42" s="43"/>
    </row>
    <row r="43" spans="1:12" ht="15.75">
      <c r="A43" s="13" t="s">
        <v>69</v>
      </c>
      <c r="B43" s="20">
        <f aca="true" t="shared" si="17" ref="B43:I43">ROUND(-B9*$D$3,2)</f>
        <v>-103461</v>
      </c>
      <c r="C43" s="20">
        <f t="shared" si="17"/>
        <v>-104934</v>
      </c>
      <c r="D43" s="20">
        <f t="shared" si="17"/>
        <v>-107226</v>
      </c>
      <c r="E43" s="20">
        <f t="shared" si="17"/>
        <v>-126906</v>
      </c>
      <c r="F43" s="20">
        <f t="shared" si="17"/>
        <v>-109314</v>
      </c>
      <c r="G43" s="20">
        <f t="shared" si="17"/>
        <v>-124353</v>
      </c>
      <c r="H43" s="20">
        <f t="shared" si="17"/>
        <v>-55092</v>
      </c>
      <c r="I43" s="20">
        <f t="shared" si="17"/>
        <v>-67788</v>
      </c>
      <c r="J43" s="57">
        <f t="shared" si="11"/>
        <v>-799074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-18609.6</v>
      </c>
      <c r="C45" s="32">
        <f t="shared" si="19"/>
        <v>-23679.36</v>
      </c>
      <c r="D45" s="32">
        <f t="shared" si="19"/>
        <v>-13684.8</v>
      </c>
      <c r="E45" s="32">
        <f t="shared" si="19"/>
        <v>-28149.81</v>
      </c>
      <c r="F45" s="32">
        <f t="shared" si="19"/>
        <v>-7084.36</v>
      </c>
      <c r="G45" s="32">
        <f t="shared" si="19"/>
        <v>-42677.77</v>
      </c>
      <c r="H45" s="32">
        <f t="shared" si="19"/>
        <v>-27100.19</v>
      </c>
      <c r="I45" s="32">
        <f t="shared" si="19"/>
        <v>-9348.87</v>
      </c>
      <c r="J45" s="32">
        <f t="shared" si="19"/>
        <v>-170334.75999999998</v>
      </c>
      <c r="L45" s="50"/>
    </row>
    <row r="46" spans="1:10" ht="15.75">
      <c r="A46" s="13" t="s">
        <v>62</v>
      </c>
      <c r="B46" s="27">
        <v>-18609.6</v>
      </c>
      <c r="C46" s="27">
        <v>-23679.36</v>
      </c>
      <c r="D46" s="27">
        <v>-13684.8</v>
      </c>
      <c r="E46" s="27">
        <v>-28149.81</v>
      </c>
      <c r="F46" s="27">
        <v>-7084.36</v>
      </c>
      <c r="G46" s="27">
        <v>-42677.77</v>
      </c>
      <c r="H46" s="27">
        <v>-27100.19</v>
      </c>
      <c r="I46" s="27">
        <v>-9348.87</v>
      </c>
      <c r="J46" s="27">
        <f t="shared" si="11"/>
        <v>-170334.75999999998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2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  <c r="L49" s="66"/>
    </row>
    <row r="50" spans="1:12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  <c r="L50" s="66"/>
    </row>
    <row r="51" spans="1:12" ht="15.75">
      <c r="A51" s="17" t="s">
        <v>91</v>
      </c>
      <c r="B51" s="33">
        <v>118706.09</v>
      </c>
      <c r="C51" s="33">
        <v>48254.24</v>
      </c>
      <c r="D51" s="33">
        <v>55595.49</v>
      </c>
      <c r="E51" s="33">
        <v>164234.7</v>
      </c>
      <c r="F51" s="33">
        <v>62029.04</v>
      </c>
      <c r="G51" s="33">
        <v>60743.82</v>
      </c>
      <c r="H51" s="33">
        <v>59320.77</v>
      </c>
      <c r="I51" s="33">
        <v>73135.74</v>
      </c>
      <c r="J51" s="27">
        <f t="shared" si="11"/>
        <v>642019.89</v>
      </c>
      <c r="L51" s="66"/>
    </row>
    <row r="52" spans="1:12" ht="15.75">
      <c r="A52" s="38"/>
      <c r="B52" s="27"/>
      <c r="C52" s="27"/>
      <c r="D52" s="27"/>
      <c r="E52" s="27"/>
      <c r="F52" s="27"/>
      <c r="G52" s="27"/>
      <c r="H52" s="27"/>
      <c r="I52" s="27"/>
      <c r="J52" s="27"/>
      <c r="L52" s="65"/>
    </row>
    <row r="53" spans="1:12" ht="15.75">
      <c r="A53" s="2" t="s">
        <v>46</v>
      </c>
      <c r="B53" s="35">
        <f aca="true" t="shared" si="20" ref="B53:I53">+B37+B41</f>
        <v>807860.29</v>
      </c>
      <c r="C53" s="35">
        <f t="shared" si="20"/>
        <v>549764.47</v>
      </c>
      <c r="D53" s="35">
        <f t="shared" si="20"/>
        <v>844252.21</v>
      </c>
      <c r="E53" s="35">
        <f t="shared" si="20"/>
        <v>1173461.1400000001</v>
      </c>
      <c r="F53" s="35">
        <f t="shared" si="20"/>
        <v>634393.04</v>
      </c>
      <c r="G53" s="35">
        <f t="shared" si="20"/>
        <v>1065516.12</v>
      </c>
      <c r="H53" s="35">
        <f t="shared" si="20"/>
        <v>632568.6799999999</v>
      </c>
      <c r="I53" s="35">
        <f t="shared" si="20"/>
        <v>515852.77</v>
      </c>
      <c r="J53" s="35">
        <f>SUM(B53:I53)</f>
        <v>6223668.719999999</v>
      </c>
      <c r="L53" s="50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6223668.73</v>
      </c>
      <c r="L56" s="43"/>
    </row>
    <row r="57" spans="1:10" ht="17.25" customHeight="1">
      <c r="A57" s="17" t="s">
        <v>48</v>
      </c>
      <c r="B57" s="45">
        <v>98383.72</v>
      </c>
      <c r="C57" s="45">
        <v>113420.99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211804.71000000002</v>
      </c>
    </row>
    <row r="58" spans="1:10" ht="17.25" customHeight="1">
      <c r="A58" s="17" t="s">
        <v>54</v>
      </c>
      <c r="B58" s="45">
        <v>435871.91</v>
      </c>
      <c r="C58" s="45">
        <v>252584.55</v>
      </c>
      <c r="D58" s="44">
        <v>0</v>
      </c>
      <c r="E58" s="45">
        <v>288375.05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976831.51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72703.44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72703.44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114643.11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114643.11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41280.58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41280.58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65058.95</v>
      </c>
      <c r="E62" s="44">
        <v>0</v>
      </c>
      <c r="F62" s="45">
        <v>120698.54</v>
      </c>
      <c r="G62" s="44">
        <v>0</v>
      </c>
      <c r="H62" s="44">
        <v>0</v>
      </c>
      <c r="I62" s="44">
        <v>0</v>
      </c>
      <c r="J62" s="35">
        <f t="shared" si="21"/>
        <v>185757.49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74631.98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74631.98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73352.82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73352.82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12298.62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12298.62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157743.35</v>
      </c>
      <c r="G66" s="44">
        <v>0</v>
      </c>
      <c r="H66" s="44">
        <v>0</v>
      </c>
      <c r="I66" s="44">
        <v>0</v>
      </c>
      <c r="J66" s="35">
        <f t="shared" si="21"/>
        <v>157743.35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115312.04</v>
      </c>
      <c r="H67" s="45">
        <v>185318.6</v>
      </c>
      <c r="I67" s="44">
        <v>0</v>
      </c>
      <c r="J67" s="32">
        <f t="shared" si="21"/>
        <v>300630.64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263158.86</v>
      </c>
      <c r="H68" s="44">
        <v>0</v>
      </c>
      <c r="I68" s="44">
        <v>0</v>
      </c>
      <c r="J68" s="35">
        <f t="shared" si="21"/>
        <v>263158.86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159885.25</v>
      </c>
      <c r="J69" s="32">
        <f t="shared" si="21"/>
        <v>159885.25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120583.14</v>
      </c>
      <c r="J70" s="35">
        <f t="shared" si="21"/>
        <v>120583.14</v>
      </c>
    </row>
    <row r="71" spans="1:10" ht="17.25" customHeight="1">
      <c r="A71" s="41" t="s">
        <v>67</v>
      </c>
      <c r="B71" s="39">
        <v>273604.66</v>
      </c>
      <c r="C71" s="39">
        <v>183758.93</v>
      </c>
      <c r="D71" s="39">
        <v>550566.13</v>
      </c>
      <c r="E71" s="39">
        <v>724802.66</v>
      </c>
      <c r="F71" s="39">
        <v>355951.15</v>
      </c>
      <c r="G71" s="39">
        <v>687045.23</v>
      </c>
      <c r="H71" s="39">
        <v>447250.07</v>
      </c>
      <c r="I71" s="39">
        <v>235384.4</v>
      </c>
      <c r="J71" s="39">
        <f>SUM(B71:I71)</f>
        <v>3458363.2299999995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1.586097463022823</v>
      </c>
      <c r="C75" s="55">
        <v>1.552023476426945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1.4749479463630604</v>
      </c>
      <c r="C76" s="55">
        <v>1.444231731991388</v>
      </c>
      <c r="D76" s="55"/>
      <c r="E76" s="55">
        <v>1.5416075095161546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1.415973083259818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1.4915053472954778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1.7845143734475055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1.6925807019750914</v>
      </c>
      <c r="E80" s="55">
        <v>0</v>
      </c>
      <c r="F80" s="55">
        <v>1.5163907750411827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1.4882951145088865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1.4865079512893984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1.472599072064019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1.4551352642836557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1.480122761585166</v>
      </c>
      <c r="H85" s="55">
        <v>1.657416040600922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1.6188959914891785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1.8274263734096066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1.892435037388147</v>
      </c>
      <c r="J88" s="39"/>
    </row>
    <row r="89" ht="15.75">
      <c r="A89" s="49" t="s">
        <v>94</v>
      </c>
    </row>
    <row r="90" ht="15.75">
      <c r="A90" s="49" t="s">
        <v>93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2013-09-26T18:45:50Z</dcterms:modified>
  <cp:category/>
  <cp:version/>
  <cp:contentType/>
  <cp:contentStatus/>
</cp:coreProperties>
</file>