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<sst xmlns="http://schemas.openxmlformats.org/spreadsheetml/2006/main" count="94" uniqueCount="94">
  <si>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</si>
  <si>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</si>
  <si>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</si>
  <si>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</si>
  <si>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</si>
  <si>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</si>
  <si>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</si>
  <si>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</si>
  <si>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</si>
  <si>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</si>
  <si>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</si>
  <si>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</si>
  <si>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</si>
  <si>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</si>
  <si>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</si>
  <si>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</si>
  <si>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</si>
  <si>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</si>
  <si>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</si>
  <si>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</si>
  <si>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</si>
  <si>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</si>
  <si>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</si>
  <si>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</si>
  <si>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</si>
  <si>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</si>
  <si>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</si>
  <si>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</si>
  <si>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</si>
  <si>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</si>
  <si>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</si>
  <si>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</si>
  <si>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</si>
  <si>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</si>
  <si>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</si>
  <si>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</si>
  <si>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</si>
  <si>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</si>
  <si>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</si>
  <si>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</si>
  <si>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</si>
  <si>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</si>
  <si>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</si>
  <si>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</si>
  <si>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</si>
  <si>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</si>
  <si>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</si>
  <si>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</si>
  <si>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</si>
  <si>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</si>
  <si>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</si>
  <si>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</si>
  <si>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</si>
  <si>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</si>
  <si>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</si>
  <si>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</si>
  <si>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</si>
  <si>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</si>
  <si>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</si>
  <si>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</si>
  <si>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</si>
  <si>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</si>
  <si>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</si>
  <si>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</si>
  <si>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</si>
  <si>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</si>
  <si>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</si>
  <si>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</si>
  <si>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</si>
  <si>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</si>
  <si>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</si>
  <si>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</si>
  <si>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</si>
  <si>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</si>
  <si>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</si>
  <si>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</si>
  <si>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</si>
  <si>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</si>
  <si>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</si>
  <si>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</si>
  <si>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</si>
  <si>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</si>
  <si>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</si>
  <si>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</si>
  <si>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</si>
  <si>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</si>
  <si>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</si>
  <si>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</si>
  <si>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</si>
  <si>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</si>
  <si>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</si>
  <si>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</si>
  <si>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</si>
  <si>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OPERAÇÃO 19/09/13 - VENCIMENTO 26/09/13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</si>
</sst>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638175</xdr:colOff>
      <xdr:row>92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310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638175</xdr:colOff>
      <xdr:row>92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310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638175</xdr:colOff>
      <xdr:row>92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310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J2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9.62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93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B8+B16+B20</f>
        <v>518385</v>
      </c>
      <c r="C7" s="10">
        <f aca="true" t="shared" si="0" ref="C7:I7">C8+C16+C20</f>
        <v>410571</v>
      </c>
      <c r="D7" s="10">
        <f t="shared" si="0"/>
        <v>568585</v>
      </c>
      <c r="E7" s="10">
        <f t="shared" si="0"/>
        <v>735169</v>
      </c>
      <c r="F7" s="10">
        <f t="shared" si="0"/>
        <v>448934</v>
      </c>
      <c r="G7" s="10">
        <f t="shared" si="0"/>
        <v>737802</v>
      </c>
      <c r="H7" s="10">
        <f t="shared" si="0"/>
        <v>377142</v>
      </c>
      <c r="I7" s="10">
        <f t="shared" si="0"/>
        <v>271208</v>
      </c>
      <c r="J7" s="10">
        <f>+J8+J16+J20</f>
        <v>4067796</v>
      </c>
      <c r="L7" s="42"/>
    </row>
    <row r="8" spans="1:10" ht="15.75">
      <c r="A8" s="11" t="s">
        <v>22</v>
      </c>
      <c r="B8" s="12">
        <f>+B9+B12</f>
        <v>289897</v>
      </c>
      <c r="C8" s="12">
        <f>+C9+C12</f>
        <v>246581</v>
      </c>
      <c r="D8" s="12">
        <f aca="true" t="shared" si="1" ref="D8:I8">+D9+D12</f>
        <v>363964</v>
      </c>
      <c r="E8" s="12">
        <f t="shared" si="1"/>
        <v>436986</v>
      </c>
      <c r="F8" s="12">
        <f t="shared" si="1"/>
        <v>258936</v>
      </c>
      <c r="G8" s="12">
        <f t="shared" si="1"/>
        <v>430513</v>
      </c>
      <c r="H8" s="12">
        <f t="shared" si="1"/>
        <v>201593</v>
      </c>
      <c r="I8" s="12">
        <f t="shared" si="1"/>
        <v>164431</v>
      </c>
      <c r="J8" s="12">
        <f>SUM(B8:I8)</f>
        <v>2392901</v>
      </c>
    </row>
    <row r="9" spans="1:10" ht="15.75">
      <c r="A9" s="13" t="s">
        <v>23</v>
      </c>
      <c r="B9" s="14">
        <v>27401</v>
      </c>
      <c r="C9" s="14">
        <v>28925</v>
      </c>
      <c r="D9" s="14">
        <v>28717</v>
      </c>
      <c r="E9" s="14">
        <v>33797</v>
      </c>
      <c r="F9" s="14">
        <v>29780</v>
      </c>
      <c r="G9" s="14">
        <v>34477</v>
      </c>
      <c r="H9" s="14">
        <v>14811</v>
      </c>
      <c r="I9" s="14">
        <v>19976</v>
      </c>
      <c r="J9" s="12">
        <f aca="true" t="shared" si="2" ref="J9:J15">SUM(B9:I9)</f>
        <v>217884</v>
      </c>
    </row>
    <row r="10" spans="1:10" ht="15.75">
      <c r="A10" s="15" t="s">
        <v>24</v>
      </c>
      <c r="B10" s="14">
        <f>+B9-B11</f>
        <v>27401</v>
      </c>
      <c r="C10" s="14">
        <f aca="true" t="shared" si="3" ref="C10:I10">+C9-C11</f>
        <v>28925</v>
      </c>
      <c r="D10" s="14">
        <f t="shared" si="3"/>
        <v>28717</v>
      </c>
      <c r="E10" s="14">
        <f t="shared" si="3"/>
        <v>33797</v>
      </c>
      <c r="F10" s="14">
        <f t="shared" si="3"/>
        <v>29780</v>
      </c>
      <c r="G10" s="14">
        <f t="shared" si="3"/>
        <v>34477</v>
      </c>
      <c r="H10" s="14">
        <f t="shared" si="3"/>
        <v>14811</v>
      </c>
      <c r="I10" s="14">
        <f t="shared" si="3"/>
        <v>19976</v>
      </c>
      <c r="J10" s="12">
        <f t="shared" si="2"/>
        <v>217884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262496</v>
      </c>
      <c r="C12" s="14">
        <f aca="true" t="shared" si="4" ref="C12:I12">C13+C14+C15</f>
        <v>217656</v>
      </c>
      <c r="D12" s="14">
        <f t="shared" si="4"/>
        <v>335247</v>
      </c>
      <c r="E12" s="14">
        <f t="shared" si="4"/>
        <v>403189</v>
      </c>
      <c r="F12" s="14">
        <f t="shared" si="4"/>
        <v>229156</v>
      </c>
      <c r="G12" s="14">
        <f t="shared" si="4"/>
        <v>396036</v>
      </c>
      <c r="H12" s="14">
        <f t="shared" si="4"/>
        <v>186782</v>
      </c>
      <c r="I12" s="14">
        <f t="shared" si="4"/>
        <v>144455</v>
      </c>
      <c r="J12" s="12">
        <f t="shared" si="2"/>
        <v>2175017</v>
      </c>
    </row>
    <row r="13" spans="1:10" ht="15.75">
      <c r="A13" s="15" t="s">
        <v>27</v>
      </c>
      <c r="B13" s="14">
        <v>106733</v>
      </c>
      <c r="C13" s="14">
        <v>90973</v>
      </c>
      <c r="D13" s="14">
        <v>141954</v>
      </c>
      <c r="E13" s="14">
        <v>170571</v>
      </c>
      <c r="F13" s="14">
        <v>100737</v>
      </c>
      <c r="G13" s="14">
        <v>172103</v>
      </c>
      <c r="H13" s="14">
        <v>79129</v>
      </c>
      <c r="I13" s="14">
        <v>61259</v>
      </c>
      <c r="J13" s="12">
        <f t="shared" si="2"/>
        <v>923459</v>
      </c>
    </row>
    <row r="14" spans="1:10" ht="15.75">
      <c r="A14" s="15" t="s">
        <v>28</v>
      </c>
      <c r="B14" s="14">
        <v>110733</v>
      </c>
      <c r="C14" s="14">
        <v>86524</v>
      </c>
      <c r="D14" s="14">
        <v>142607</v>
      </c>
      <c r="E14" s="14">
        <v>165035</v>
      </c>
      <c r="F14" s="14">
        <v>91286</v>
      </c>
      <c r="G14" s="14">
        <v>163421</v>
      </c>
      <c r="H14" s="14">
        <v>77701</v>
      </c>
      <c r="I14" s="14">
        <v>63115</v>
      </c>
      <c r="J14" s="12">
        <f t="shared" si="2"/>
        <v>900422</v>
      </c>
    </row>
    <row r="15" spans="1:10" ht="15.75">
      <c r="A15" s="15" t="s">
        <v>29</v>
      </c>
      <c r="B15" s="14">
        <v>45030</v>
      </c>
      <c r="C15" s="14">
        <v>40159</v>
      </c>
      <c r="D15" s="14">
        <v>50686</v>
      </c>
      <c r="E15" s="14">
        <v>67583</v>
      </c>
      <c r="F15" s="14">
        <v>37133</v>
      </c>
      <c r="G15" s="14">
        <v>60512</v>
      </c>
      <c r="H15" s="14">
        <v>29952</v>
      </c>
      <c r="I15" s="14">
        <v>20081</v>
      </c>
      <c r="J15" s="12">
        <f t="shared" si="2"/>
        <v>351136</v>
      </c>
    </row>
    <row r="16" spans="1:10" ht="15.75">
      <c r="A16" s="17" t="s">
        <v>30</v>
      </c>
      <c r="B16" s="18">
        <f>B17+B18+B19</f>
        <v>177716</v>
      </c>
      <c r="C16" s="18">
        <f aca="true" t="shared" si="5" ref="C16:I16">C17+C18+C19</f>
        <v>120832</v>
      </c>
      <c r="D16" s="18">
        <f t="shared" si="5"/>
        <v>141274</v>
      </c>
      <c r="E16" s="18">
        <f t="shared" si="5"/>
        <v>211406</v>
      </c>
      <c r="F16" s="18">
        <f t="shared" si="5"/>
        <v>140294</v>
      </c>
      <c r="G16" s="18">
        <f t="shared" si="5"/>
        <v>240191</v>
      </c>
      <c r="H16" s="18">
        <f t="shared" si="5"/>
        <v>146048</v>
      </c>
      <c r="I16" s="18">
        <f t="shared" si="5"/>
        <v>90354</v>
      </c>
      <c r="J16" s="12">
        <f aca="true" t="shared" si="6" ref="J16:J22">SUM(B16:I16)</f>
        <v>1268115</v>
      </c>
    </row>
    <row r="17" spans="1:10" ht="18.75" customHeight="1">
      <c r="A17" s="13" t="s">
        <v>31</v>
      </c>
      <c r="B17" s="14">
        <v>82514</v>
      </c>
      <c r="C17" s="14">
        <v>60682</v>
      </c>
      <c r="D17" s="14">
        <v>71014</v>
      </c>
      <c r="E17" s="14">
        <v>105040</v>
      </c>
      <c r="F17" s="14">
        <v>72206</v>
      </c>
      <c r="G17" s="14">
        <v>120244</v>
      </c>
      <c r="H17" s="14">
        <v>71109</v>
      </c>
      <c r="I17" s="14">
        <v>44395</v>
      </c>
      <c r="J17" s="12">
        <f t="shared" si="6"/>
        <v>627204</v>
      </c>
    </row>
    <row r="18" spans="1:10" ht="18.75" customHeight="1">
      <c r="A18" s="13" t="s">
        <v>32</v>
      </c>
      <c r="B18" s="14">
        <v>69599</v>
      </c>
      <c r="C18" s="14">
        <v>41825</v>
      </c>
      <c r="D18" s="14">
        <v>50686</v>
      </c>
      <c r="E18" s="14">
        <v>74178</v>
      </c>
      <c r="F18" s="14">
        <v>49754</v>
      </c>
      <c r="G18" s="14">
        <v>88468</v>
      </c>
      <c r="H18" s="14">
        <v>56461</v>
      </c>
      <c r="I18" s="14">
        <v>35936</v>
      </c>
      <c r="J18" s="12">
        <f t="shared" si="6"/>
        <v>466907</v>
      </c>
    </row>
    <row r="19" spans="1:10" ht="18.75" customHeight="1">
      <c r="A19" s="13" t="s">
        <v>33</v>
      </c>
      <c r="B19" s="14">
        <v>25603</v>
      </c>
      <c r="C19" s="14">
        <v>18325</v>
      </c>
      <c r="D19" s="14">
        <v>19574</v>
      </c>
      <c r="E19" s="14">
        <v>32188</v>
      </c>
      <c r="F19" s="14">
        <v>18334</v>
      </c>
      <c r="G19" s="14">
        <v>31479</v>
      </c>
      <c r="H19" s="14">
        <v>18478</v>
      </c>
      <c r="I19" s="14">
        <v>10023</v>
      </c>
      <c r="J19" s="12">
        <f t="shared" si="6"/>
        <v>174004</v>
      </c>
    </row>
    <row r="20" spans="1:10" ht="18.75" customHeight="1">
      <c r="A20" s="17" t="s">
        <v>34</v>
      </c>
      <c r="B20" s="14">
        <f>B21+B22</f>
        <v>50772</v>
      </c>
      <c r="C20" s="14">
        <f aca="true" t="shared" si="7" ref="C20:I20">C21+C22</f>
        <v>43158</v>
      </c>
      <c r="D20" s="14">
        <f t="shared" si="7"/>
        <v>63347</v>
      </c>
      <c r="E20" s="14">
        <f t="shared" si="7"/>
        <v>86777</v>
      </c>
      <c r="F20" s="14">
        <f t="shared" si="7"/>
        <v>49704</v>
      </c>
      <c r="G20" s="14">
        <f t="shared" si="7"/>
        <v>67098</v>
      </c>
      <c r="H20" s="14">
        <f t="shared" si="7"/>
        <v>29501</v>
      </c>
      <c r="I20" s="14">
        <f t="shared" si="7"/>
        <v>16423</v>
      </c>
      <c r="J20" s="12">
        <f t="shared" si="6"/>
        <v>406780</v>
      </c>
    </row>
    <row r="21" spans="1:10" ht="18.75" customHeight="1">
      <c r="A21" s="13" t="s">
        <v>35</v>
      </c>
      <c r="B21" s="14">
        <v>28940</v>
      </c>
      <c r="C21" s="14">
        <v>24600</v>
      </c>
      <c r="D21" s="14">
        <v>36108</v>
      </c>
      <c r="E21" s="14">
        <v>49463</v>
      </c>
      <c r="F21" s="14">
        <v>28331</v>
      </c>
      <c r="G21" s="14">
        <v>38246</v>
      </c>
      <c r="H21" s="14">
        <v>16816</v>
      </c>
      <c r="I21" s="14">
        <v>9361</v>
      </c>
      <c r="J21" s="12">
        <f t="shared" si="6"/>
        <v>231865</v>
      </c>
    </row>
    <row r="22" spans="1:10" ht="18.75" customHeight="1">
      <c r="A22" s="13" t="s">
        <v>36</v>
      </c>
      <c r="B22" s="14">
        <v>21832</v>
      </c>
      <c r="C22" s="14">
        <v>18558</v>
      </c>
      <c r="D22" s="14">
        <v>27239</v>
      </c>
      <c r="E22" s="14">
        <v>37314</v>
      </c>
      <c r="F22" s="14">
        <v>21373</v>
      </c>
      <c r="G22" s="14">
        <v>28852</v>
      </c>
      <c r="H22" s="14">
        <v>12685</v>
      </c>
      <c r="I22" s="14">
        <v>7062</v>
      </c>
      <c r="J22" s="12">
        <f t="shared" si="6"/>
        <v>174915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0.9723</v>
      </c>
      <c r="C25" s="22">
        <v>0.9838</v>
      </c>
      <c r="D25" s="22">
        <v>1</v>
      </c>
      <c r="E25" s="22">
        <v>1</v>
      </c>
      <c r="F25" s="22">
        <v>1</v>
      </c>
      <c r="G25" s="22">
        <v>1</v>
      </c>
      <c r="H25" s="22">
        <v>0.9393</v>
      </c>
      <c r="I25" s="22">
        <v>0.9842</v>
      </c>
      <c r="J25" s="21"/>
    </row>
    <row r="26" spans="1:10" ht="18.75" customHeight="1">
      <c r="A26" s="17" t="s">
        <v>38</v>
      </c>
      <c r="B26" s="23">
        <v>0.849</v>
      </c>
      <c r="C26" s="23">
        <v>0.7853</v>
      </c>
      <c r="D26" s="23">
        <v>0.8038</v>
      </c>
      <c r="E26" s="23">
        <v>0.8088</v>
      </c>
      <c r="F26" s="23">
        <v>0.7578</v>
      </c>
      <c r="G26" s="23">
        <v>0.735</v>
      </c>
      <c r="H26" s="23">
        <v>0.656</v>
      </c>
      <c r="I26" s="24">
        <v>0.8646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72</v>
      </c>
      <c r="B28" s="23">
        <f>(((+B$8+B$16)*B$25)+(B$20*B$26))/B$7</f>
        <v>0.9602236714025292</v>
      </c>
      <c r="C28" s="23">
        <f aca="true" t="shared" si="8" ref="C28:I28">(((+C$8+C$16)*C$25)+(C$20*C$26))/C$7</f>
        <v>0.9629342715389055</v>
      </c>
      <c r="D28" s="23">
        <f t="shared" si="8"/>
        <v>0.9781410318597923</v>
      </c>
      <c r="E28" s="23">
        <f t="shared" si="8"/>
        <v>0.9774313628567037</v>
      </c>
      <c r="F28" s="23">
        <f t="shared" si="8"/>
        <v>0.9731846801534302</v>
      </c>
      <c r="G28" s="23">
        <f t="shared" si="8"/>
        <v>0.9759000788829524</v>
      </c>
      <c r="H28" s="23">
        <f t="shared" si="8"/>
        <v>0.9171395583096023</v>
      </c>
      <c r="I28" s="23">
        <f t="shared" si="8"/>
        <v>0.9769576221940355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1.5585</v>
      </c>
      <c r="C30" s="26">
        <v>1.5325</v>
      </c>
      <c r="D30" s="26">
        <v>1.5482</v>
      </c>
      <c r="E30" s="26">
        <v>1.5474</v>
      </c>
      <c r="F30" s="26">
        <v>1.5059</v>
      </c>
      <c r="G30" s="26">
        <v>1.5784</v>
      </c>
      <c r="H30" s="26">
        <v>1.8088</v>
      </c>
      <c r="I30" s="26">
        <v>1.9133</v>
      </c>
      <c r="J30" s="27"/>
    </row>
    <row r="31" spans="1:10" ht="18.75" customHeight="1">
      <c r="A31" s="17" t="s">
        <v>73</v>
      </c>
      <c r="B31" s="26">
        <f>B28*B30</f>
        <v>1.4965085918808416</v>
      </c>
      <c r="C31" s="26">
        <f aca="true" t="shared" si="9" ref="C31:I31">C28*C30</f>
        <v>1.4756967711333726</v>
      </c>
      <c r="D31" s="26">
        <f t="shared" si="9"/>
        <v>1.5143579455253304</v>
      </c>
      <c r="E31" s="26">
        <f t="shared" si="9"/>
        <v>1.5124772908844635</v>
      </c>
      <c r="F31" s="26">
        <f t="shared" si="9"/>
        <v>1.4655188098430505</v>
      </c>
      <c r="G31" s="26">
        <f t="shared" si="9"/>
        <v>1.540360684508852</v>
      </c>
      <c r="H31" s="26">
        <f t="shared" si="9"/>
        <v>1.6589220330704084</v>
      </c>
      <c r="I31" s="26">
        <f t="shared" si="9"/>
        <v>1.869213018543848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90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775767.61</v>
      </c>
      <c r="C37" s="29">
        <f aca="true" t="shared" si="12" ref="C37:I37">+C38+C39</f>
        <v>605878.3</v>
      </c>
      <c r="D37" s="29">
        <f t="shared" si="12"/>
        <v>861041.21</v>
      </c>
      <c r="E37" s="29">
        <f t="shared" si="12"/>
        <v>1111926.42</v>
      </c>
      <c r="F37" s="29">
        <f t="shared" si="12"/>
        <v>657921.22</v>
      </c>
      <c r="G37" s="29">
        <f t="shared" si="12"/>
        <v>1136481.19</v>
      </c>
      <c r="H37" s="29">
        <f t="shared" si="12"/>
        <v>625649.17</v>
      </c>
      <c r="I37" s="29">
        <f t="shared" si="12"/>
        <v>506945.52</v>
      </c>
      <c r="J37" s="29">
        <f t="shared" si="11"/>
        <v>6281610.639999999</v>
      </c>
      <c r="L37" s="43"/>
      <c r="M37" s="43"/>
    </row>
    <row r="38" spans="1:10" ht="15.75">
      <c r="A38" s="17" t="s">
        <v>74</v>
      </c>
      <c r="B38" s="30">
        <f>ROUND(+B7*B31,2)</f>
        <v>775767.61</v>
      </c>
      <c r="C38" s="30">
        <f aca="true" t="shared" si="13" ref="C38:I38">ROUND(+C7*C31,2)</f>
        <v>605878.3</v>
      </c>
      <c r="D38" s="30">
        <f t="shared" si="13"/>
        <v>861041.21</v>
      </c>
      <c r="E38" s="30">
        <f t="shared" si="13"/>
        <v>1111926.42</v>
      </c>
      <c r="F38" s="30">
        <f t="shared" si="13"/>
        <v>657921.22</v>
      </c>
      <c r="G38" s="30">
        <f t="shared" si="13"/>
        <v>1136481.19</v>
      </c>
      <c r="H38" s="30">
        <f t="shared" si="13"/>
        <v>625649.17</v>
      </c>
      <c r="I38" s="30">
        <f t="shared" si="13"/>
        <v>506945.52</v>
      </c>
      <c r="J38" s="30">
        <f>SUM(B38:I38)</f>
        <v>6281610.639999999</v>
      </c>
    </row>
    <row r="39" spans="1:10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91</v>
      </c>
      <c r="B41" s="31">
        <f aca="true" t="shared" si="15" ref="B41:J41">+B42+B45+B51</f>
        <v>-101136.6</v>
      </c>
      <c r="C41" s="31">
        <f t="shared" si="15"/>
        <v>-112263.38</v>
      </c>
      <c r="D41" s="31">
        <f t="shared" si="15"/>
        <v>-99115.8</v>
      </c>
      <c r="E41" s="31">
        <f t="shared" si="15"/>
        <v>-129540.78</v>
      </c>
      <c r="F41" s="31">
        <f t="shared" si="15"/>
        <v>-96424.34</v>
      </c>
      <c r="G41" s="31">
        <f t="shared" si="15"/>
        <v>-147215.75</v>
      </c>
      <c r="H41" s="31">
        <f t="shared" si="15"/>
        <v>-73072.19</v>
      </c>
      <c r="I41" s="31">
        <f t="shared" si="15"/>
        <v>-69276.89</v>
      </c>
      <c r="J41" s="31">
        <f t="shared" si="15"/>
        <v>-828045.73</v>
      </c>
      <c r="L41" s="43"/>
    </row>
    <row r="42" spans="1:12" ht="15.75">
      <c r="A42" s="17" t="s">
        <v>44</v>
      </c>
      <c r="B42" s="32">
        <f>B43+B44</f>
        <v>-82203</v>
      </c>
      <c r="C42" s="32">
        <f aca="true" t="shared" si="16" ref="C42:I42">C43+C44</f>
        <v>-86775</v>
      </c>
      <c r="D42" s="32">
        <f t="shared" si="16"/>
        <v>-86151</v>
      </c>
      <c r="E42" s="32">
        <f t="shared" si="16"/>
        <v>-101391</v>
      </c>
      <c r="F42" s="32">
        <f t="shared" si="16"/>
        <v>-89340</v>
      </c>
      <c r="G42" s="32">
        <f t="shared" si="16"/>
        <v>-103431</v>
      </c>
      <c r="H42" s="32">
        <f t="shared" si="16"/>
        <v>-44433</v>
      </c>
      <c r="I42" s="32">
        <f t="shared" si="16"/>
        <v>-59928</v>
      </c>
      <c r="J42" s="31">
        <f t="shared" si="11"/>
        <v>-653652</v>
      </c>
      <c r="L42" s="42"/>
    </row>
    <row r="43" spans="1:12" ht="15.75">
      <c r="A43" s="13" t="s">
        <v>69</v>
      </c>
      <c r="B43" s="20">
        <f aca="true" t="shared" si="17" ref="B43:I43">ROUND(-B9*$D$3,2)</f>
        <v>-82203</v>
      </c>
      <c r="C43" s="20">
        <f t="shared" si="17"/>
        <v>-86775</v>
      </c>
      <c r="D43" s="20">
        <f t="shared" si="17"/>
        <v>-86151</v>
      </c>
      <c r="E43" s="20">
        <f t="shared" si="17"/>
        <v>-101391</v>
      </c>
      <c r="F43" s="20">
        <f t="shared" si="17"/>
        <v>-89340</v>
      </c>
      <c r="G43" s="20">
        <f t="shared" si="17"/>
        <v>-103431</v>
      </c>
      <c r="H43" s="20">
        <f t="shared" si="17"/>
        <v>-44433</v>
      </c>
      <c r="I43" s="20">
        <f t="shared" si="17"/>
        <v>-59928</v>
      </c>
      <c r="J43" s="57">
        <f t="shared" si="11"/>
        <v>-653652</v>
      </c>
      <c r="L43" s="42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7">
        <f>SUM(B44:I44)</f>
        <v>0</v>
      </c>
      <c r="L44" s="42"/>
    </row>
    <row r="45" spans="1:12" ht="15.75">
      <c r="A45" s="17" t="s">
        <v>45</v>
      </c>
      <c r="B45" s="32">
        <f aca="true" t="shared" si="19" ref="B45:J45">SUM(B46:B50)</f>
        <v>-18933.6</v>
      </c>
      <c r="C45" s="32">
        <f t="shared" si="19"/>
        <v>-25488.38</v>
      </c>
      <c r="D45" s="32">
        <f t="shared" si="19"/>
        <v>-12964.8</v>
      </c>
      <c r="E45" s="32">
        <f t="shared" si="19"/>
        <v>-28149.78</v>
      </c>
      <c r="F45" s="32">
        <f t="shared" si="19"/>
        <v>-7084.34</v>
      </c>
      <c r="G45" s="32">
        <f t="shared" si="19"/>
        <v>-43784.75</v>
      </c>
      <c r="H45" s="32">
        <f t="shared" si="19"/>
        <v>-28639.19</v>
      </c>
      <c r="I45" s="32">
        <f t="shared" si="19"/>
        <v>-9348.89</v>
      </c>
      <c r="J45" s="32">
        <f t="shared" si="19"/>
        <v>-174393.72999999998</v>
      </c>
      <c r="L45" s="50"/>
    </row>
    <row r="46" spans="1:10" ht="15.75">
      <c r="A46" s="13" t="s">
        <v>62</v>
      </c>
      <c r="B46" s="27">
        <v>-18609.6</v>
      </c>
      <c r="C46" s="27">
        <v>-23679.38</v>
      </c>
      <c r="D46" s="27">
        <v>-12964.8</v>
      </c>
      <c r="E46" s="27">
        <v>-28149.78</v>
      </c>
      <c r="F46" s="27">
        <v>-7084.34</v>
      </c>
      <c r="G46" s="27">
        <v>-42677.75</v>
      </c>
      <c r="H46" s="27">
        <v>-27100.19</v>
      </c>
      <c r="I46" s="27">
        <v>-9348.89</v>
      </c>
      <c r="J46" s="27">
        <f t="shared" si="11"/>
        <v>-169614.72999999998</v>
      </c>
    </row>
    <row r="47" spans="1:10" ht="15.75">
      <c r="A47" s="13" t="s">
        <v>63</v>
      </c>
      <c r="B47" s="27">
        <v>-324</v>
      </c>
      <c r="C47" s="27">
        <v>-1809</v>
      </c>
      <c r="D47" s="27">
        <v>0</v>
      </c>
      <c r="E47" s="27">
        <v>0</v>
      </c>
      <c r="F47" s="27">
        <v>0</v>
      </c>
      <c r="G47" s="27">
        <v>-1107</v>
      </c>
      <c r="H47" s="27">
        <v>-1539</v>
      </c>
      <c r="I47" s="27">
        <v>0</v>
      </c>
      <c r="J47" s="27">
        <f t="shared" si="11"/>
        <v>-4779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70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27">
        <f t="shared" si="11"/>
        <v>0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674631.01</v>
      </c>
      <c r="C53" s="35">
        <f t="shared" si="20"/>
        <v>493614.92000000004</v>
      </c>
      <c r="D53" s="35">
        <f t="shared" si="20"/>
        <v>761925.4099999999</v>
      </c>
      <c r="E53" s="35">
        <f t="shared" si="20"/>
        <v>982385.6399999999</v>
      </c>
      <c r="F53" s="35">
        <f t="shared" si="20"/>
        <v>561496.88</v>
      </c>
      <c r="G53" s="35">
        <f t="shared" si="20"/>
        <v>989265.44</v>
      </c>
      <c r="H53" s="35">
        <f t="shared" si="20"/>
        <v>552576.98</v>
      </c>
      <c r="I53" s="35">
        <f t="shared" si="20"/>
        <v>437668.63</v>
      </c>
      <c r="J53" s="35">
        <f>SUM(B53:I53)</f>
        <v>5453564.909999999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5453564.92</v>
      </c>
      <c r="L56" s="43"/>
    </row>
    <row r="57" spans="1:10" ht="17.25" customHeight="1">
      <c r="A57" s="17" t="s">
        <v>48</v>
      </c>
      <c r="B57" s="45">
        <v>93949.13</v>
      </c>
      <c r="C57" s="45">
        <v>100505.24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194454.37</v>
      </c>
    </row>
    <row r="58" spans="1:10" ht="17.25" customHeight="1">
      <c r="A58" s="17" t="s">
        <v>54</v>
      </c>
      <c r="B58" s="45">
        <v>307077.21</v>
      </c>
      <c r="C58" s="45">
        <v>209350.75</v>
      </c>
      <c r="D58" s="44">
        <v>0</v>
      </c>
      <c r="E58" s="45">
        <v>122867.26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639295.22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34811.25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34811.25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104285.37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104285.37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31673.75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31673.75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40588.9</v>
      </c>
      <c r="E62" s="44">
        <v>0</v>
      </c>
      <c r="F62" s="45">
        <v>64983.97</v>
      </c>
      <c r="G62" s="44">
        <v>0</v>
      </c>
      <c r="H62" s="44">
        <v>0</v>
      </c>
      <c r="I62" s="44">
        <v>0</v>
      </c>
      <c r="J62" s="35">
        <f t="shared" si="21"/>
        <v>105572.87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55719.51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55719.51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69298.89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69298.89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9697.29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9697.29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140561.77</v>
      </c>
      <c r="G66" s="44">
        <v>0</v>
      </c>
      <c r="H66" s="44">
        <v>0</v>
      </c>
      <c r="I66" s="44">
        <v>0</v>
      </c>
      <c r="J66" s="35">
        <f t="shared" si="21"/>
        <v>140561.77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71229.78</v>
      </c>
      <c r="H67" s="45">
        <v>105326.9</v>
      </c>
      <c r="I67" s="44">
        <v>0</v>
      </c>
      <c r="J67" s="32">
        <f t="shared" si="21"/>
        <v>176556.68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230990.43</v>
      </c>
      <c r="H68" s="44">
        <v>0</v>
      </c>
      <c r="I68" s="44">
        <v>0</v>
      </c>
      <c r="J68" s="35">
        <f t="shared" si="21"/>
        <v>230990.43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97804.46</v>
      </c>
      <c r="J69" s="32">
        <f t="shared" si="21"/>
        <v>97804.46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104479.77</v>
      </c>
      <c r="J70" s="35">
        <f t="shared" si="21"/>
        <v>104479.77</v>
      </c>
    </row>
    <row r="71" spans="1:10" ht="17.25" customHeight="1">
      <c r="A71" s="41" t="s">
        <v>67</v>
      </c>
      <c r="B71" s="39">
        <v>273604.67</v>
      </c>
      <c r="C71" s="39">
        <v>183758.93</v>
      </c>
      <c r="D71" s="39">
        <v>550566.14</v>
      </c>
      <c r="E71" s="39">
        <v>724802.7</v>
      </c>
      <c r="F71" s="39">
        <v>355951.14</v>
      </c>
      <c r="G71" s="39">
        <v>687045.23</v>
      </c>
      <c r="H71" s="39">
        <v>447250.08</v>
      </c>
      <c r="I71" s="39">
        <v>235384.4</v>
      </c>
      <c r="J71" s="39">
        <f>SUM(B71:I71)</f>
        <v>3458363.29</v>
      </c>
    </row>
    <row r="72" spans="1:10" ht="17.25" customHeight="1">
      <c r="A72" s="59"/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75</v>
      </c>
      <c r="B75" s="55">
        <v>1.5847282072947473</v>
      </c>
      <c r="C75" s="55">
        <v>1.5536741074165215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76</v>
      </c>
      <c r="B76" s="55">
        <v>1.4755757319719025</v>
      </c>
      <c r="C76" s="55">
        <v>1.4456532154666306</v>
      </c>
      <c r="D76" s="55"/>
      <c r="E76" s="55">
        <v>1.5444466350003008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77</v>
      </c>
      <c r="B77" s="55">
        <v>0</v>
      </c>
      <c r="C77" s="55">
        <v>0</v>
      </c>
      <c r="D77" s="24">
        <v>1.417509516041327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78</v>
      </c>
      <c r="B78" s="55">
        <v>0</v>
      </c>
      <c r="C78" s="55">
        <v>0</v>
      </c>
      <c r="D78" s="55">
        <v>1.4925366229413672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79</v>
      </c>
      <c r="B79" s="55">
        <v>0</v>
      </c>
      <c r="C79" s="55">
        <v>0</v>
      </c>
      <c r="D79" s="55">
        <v>1.7953524472881404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80</v>
      </c>
      <c r="B80" s="55">
        <v>0</v>
      </c>
      <c r="C80" s="55">
        <v>0</v>
      </c>
      <c r="D80" s="55">
        <v>1.6982224736657778</v>
      </c>
      <c r="E80" s="55">
        <v>0</v>
      </c>
      <c r="F80" s="55">
        <v>1.516029397570426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81</v>
      </c>
      <c r="B81" s="55">
        <v>0</v>
      </c>
      <c r="C81" s="55">
        <v>0</v>
      </c>
      <c r="D81" s="55">
        <v>0</v>
      </c>
      <c r="E81" s="55">
        <v>1.4897397228435023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82</v>
      </c>
      <c r="B82" s="55">
        <v>0</v>
      </c>
      <c r="C82" s="55">
        <v>0</v>
      </c>
      <c r="D82" s="55">
        <v>0</v>
      </c>
      <c r="E82" s="55">
        <v>1.4880142859262118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83</v>
      </c>
      <c r="B83" s="55">
        <v>0</v>
      </c>
      <c r="C83" s="55">
        <v>0</v>
      </c>
      <c r="D83" s="55">
        <v>0</v>
      </c>
      <c r="E83" s="24">
        <v>1.4742599442846052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84</v>
      </c>
      <c r="B84" s="55">
        <v>0</v>
      </c>
      <c r="C84" s="55">
        <v>0</v>
      </c>
      <c r="D84" s="55">
        <v>0</v>
      </c>
      <c r="E84" s="55">
        <v>0</v>
      </c>
      <c r="F84" s="55">
        <v>1.4557869456524914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85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1.4810209843787687</v>
      </c>
      <c r="H85" s="55">
        <v>1.6589220240652063</v>
      </c>
      <c r="I85" s="55">
        <v>0</v>
      </c>
      <c r="J85" s="32"/>
    </row>
    <row r="86" spans="1:10" ht="15.75">
      <c r="A86" s="17" t="s">
        <v>86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1.6200451866529488</v>
      </c>
      <c r="H86" s="55">
        <v>0</v>
      </c>
      <c r="I86" s="55">
        <v>0</v>
      </c>
      <c r="J86" s="35"/>
    </row>
    <row r="87" spans="1:10" ht="15.75">
      <c r="A87" s="17" t="s">
        <v>87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1.8278877320147018</v>
      </c>
      <c r="J87" s="32"/>
    </row>
    <row r="88" spans="1:10" ht="15.75">
      <c r="A88" s="41" t="s">
        <v>88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1.8924741400671927</v>
      </c>
      <c r="J88" s="39"/>
    </row>
    <row r="89" ht="15.75">
      <c r="A89" s="49" t="s">
        <v>89</v>
      </c>
    </row>
    <row r="92" ht="14.25">
      <c r="B92" s="51"/>
    </row>
    <row r="93" ht="14.25">
      <c r="F93" s="52"/>
    </row>
    <row r="95" spans="6:7" ht="14.25">
      <c r="F95" s="53"/>
      <c r="G95" s="54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2013-09-25T18:27:17Z</dcterms:modified>
  <cp:category/>
  <cp:version/>
  <cp:contentType/>
  <cp:contentStatus/>
</cp:coreProperties>
</file>