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<sst xmlns="http://schemas.openxmlformats.org/spreadsheetml/2006/main" count="94" uniqueCount="94">
  <si>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</si>
  <si>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</si>
  <si>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</si>
  <si>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</si>
  <si>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</si>
  <si>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</si>
  <si>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</si>
  <si>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</si>
  <si>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</si>
  <si>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</si>
  <si>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</si>
  <si>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</si>
  <si>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</si>
  <si>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</si>
  <si>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</si>
  <si>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</si>
  <si>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</si>
  <si>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</si>
  <si>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</si>
  <si>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</si>
  <si>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</si>
  <si>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</si>
  <si>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</si>
  <si>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</si>
  <si>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</si>
  <si>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</si>
  <si>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</si>
  <si>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</si>
  <si>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</si>
  <si>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</si>
  <si>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</si>
  <si>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</si>
  <si>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</si>
  <si>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</si>
  <si>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</si>
  <si>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</si>
  <si>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</si>
  <si>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</si>
  <si>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</si>
  <si>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</si>
  <si>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</si>
  <si>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</si>
  <si>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</si>
  <si>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</si>
  <si>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</si>
  <si>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</si>
  <si>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</si>
  <si>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</si>
  <si>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</si>
  <si>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</si>
  <si>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</si>
  <si>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</si>
  <si>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</si>
  <si>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</si>
  <si>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</si>
  <si>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</si>
  <si>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</si>
  <si>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</si>
  <si>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</si>
  <si>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</si>
  <si>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</si>
  <si>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</si>
  <si>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</si>
  <si>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</si>
  <si>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</si>
  <si>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</si>
  <si>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</si>
  <si>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</si>
  <si>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</si>
  <si>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</si>
  <si>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</si>
  <si>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</si>
  <si>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</si>
  <si>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</si>
  <si>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</si>
  <si>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</si>
  <si>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</si>
  <si>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</si>
  <si>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</si>
  <si>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</si>
  <si>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</si>
  <si>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</si>
  <si>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</si>
  <si>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</si>
  <si>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</si>
  <si>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</si>
  <si>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</si>
  <si>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</si>
  <si>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</si>
  <si>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</si>
  <si>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</si>
  <si>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</si>
  <si>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</si>
  <si>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OPERAÇÃO 18/09/13 - VENCIMENTO 25/09/13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</si>
</sst>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43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914400</xdr:colOff>
      <xdr:row>93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914400</xdr:colOff>
      <xdr:row>93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914400</xdr:colOff>
      <xdr:row>93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1">
      <c r="A2" s="62" t="s">
        <v>93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3" t="s">
        <v>18</v>
      </c>
      <c r="B4" s="63" t="s">
        <v>19</v>
      </c>
      <c r="C4" s="63"/>
      <c r="D4" s="63"/>
      <c r="E4" s="63"/>
      <c r="F4" s="63"/>
      <c r="G4" s="63"/>
      <c r="H4" s="63"/>
      <c r="I4" s="63"/>
      <c r="J4" s="64" t="s">
        <v>20</v>
      </c>
    </row>
    <row r="5" spans="1:10" ht="38.25">
      <c r="A5" s="63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3"/>
    </row>
    <row r="6" spans="1:10" ht="15.75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3"/>
    </row>
    <row r="7" spans="1:12" ht="15.75">
      <c r="A7" s="9" t="s">
        <v>21</v>
      </c>
      <c r="B7" s="10">
        <f>B8+B16+B20</f>
        <v>528271</v>
      </c>
      <c r="C7" s="10">
        <f aca="true" t="shared" si="0" ref="C7:I7">C8+C16+C20</f>
        <v>417289</v>
      </c>
      <c r="D7" s="10">
        <f t="shared" si="0"/>
        <v>589644</v>
      </c>
      <c r="E7" s="10">
        <f t="shared" si="0"/>
        <v>759045</v>
      </c>
      <c r="F7" s="10">
        <f t="shared" si="0"/>
        <v>458826</v>
      </c>
      <c r="G7" s="10">
        <f t="shared" si="0"/>
        <v>750996</v>
      </c>
      <c r="H7" s="10">
        <f t="shared" si="0"/>
        <v>384589</v>
      </c>
      <c r="I7" s="10">
        <f t="shared" si="0"/>
        <v>276130</v>
      </c>
      <c r="J7" s="10">
        <f>+J8+J16+J20</f>
        <v>4164790</v>
      </c>
      <c r="L7" s="42"/>
    </row>
    <row r="8" spans="1:10" ht="15.75">
      <c r="A8" s="11" t="s">
        <v>22</v>
      </c>
      <c r="B8" s="12">
        <f>+B9+B12</f>
        <v>292590</v>
      </c>
      <c r="C8" s="12">
        <f>+C9+C12</f>
        <v>248706</v>
      </c>
      <c r="D8" s="12">
        <f aca="true" t="shared" si="1" ref="D8:I8">+D9+D12</f>
        <v>374141</v>
      </c>
      <c r="E8" s="12">
        <f t="shared" si="1"/>
        <v>447419</v>
      </c>
      <c r="F8" s="12">
        <f t="shared" si="1"/>
        <v>262511</v>
      </c>
      <c r="G8" s="12">
        <f t="shared" si="1"/>
        <v>434063</v>
      </c>
      <c r="H8" s="12">
        <f t="shared" si="1"/>
        <v>204005</v>
      </c>
      <c r="I8" s="12">
        <f t="shared" si="1"/>
        <v>165878</v>
      </c>
      <c r="J8" s="12">
        <f>SUM(B8:I8)</f>
        <v>2429313</v>
      </c>
    </row>
    <row r="9" spans="1:10" ht="15.75">
      <c r="A9" s="13" t="s">
        <v>23</v>
      </c>
      <c r="B9" s="14">
        <v>27481</v>
      </c>
      <c r="C9" s="14">
        <v>28410</v>
      </c>
      <c r="D9" s="14">
        <v>29547</v>
      </c>
      <c r="E9" s="14">
        <v>34614</v>
      </c>
      <c r="F9" s="14">
        <v>29673</v>
      </c>
      <c r="G9" s="14">
        <v>34154</v>
      </c>
      <c r="H9" s="14">
        <v>14994</v>
      </c>
      <c r="I9" s="14">
        <v>20351</v>
      </c>
      <c r="J9" s="12">
        <f aca="true" t="shared" si="2" ref="J9:J15">SUM(B9:I9)</f>
        <v>219224</v>
      </c>
    </row>
    <row r="10" spans="1:10" ht="15.75">
      <c r="A10" s="15" t="s">
        <v>24</v>
      </c>
      <c r="B10" s="14">
        <f>+B9-B11</f>
        <v>27481</v>
      </c>
      <c r="C10" s="14">
        <f aca="true" t="shared" si="3" ref="C10:I10">+C9-C11</f>
        <v>28410</v>
      </c>
      <c r="D10" s="14">
        <f t="shared" si="3"/>
        <v>29547</v>
      </c>
      <c r="E10" s="14">
        <f t="shared" si="3"/>
        <v>34614</v>
      </c>
      <c r="F10" s="14">
        <f t="shared" si="3"/>
        <v>29673</v>
      </c>
      <c r="G10" s="14">
        <f t="shared" si="3"/>
        <v>34154</v>
      </c>
      <c r="H10" s="14">
        <f t="shared" si="3"/>
        <v>14994</v>
      </c>
      <c r="I10" s="14">
        <f t="shared" si="3"/>
        <v>20351</v>
      </c>
      <c r="J10" s="12">
        <f t="shared" si="2"/>
        <v>219224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265109</v>
      </c>
      <c r="C12" s="14">
        <f aca="true" t="shared" si="4" ref="C12:I12">C13+C14+C15</f>
        <v>220296</v>
      </c>
      <c r="D12" s="14">
        <f t="shared" si="4"/>
        <v>344594</v>
      </c>
      <c r="E12" s="14">
        <f t="shared" si="4"/>
        <v>412805</v>
      </c>
      <c r="F12" s="14">
        <f t="shared" si="4"/>
        <v>232838</v>
      </c>
      <c r="G12" s="14">
        <f t="shared" si="4"/>
        <v>399909</v>
      </c>
      <c r="H12" s="14">
        <f t="shared" si="4"/>
        <v>189011</v>
      </c>
      <c r="I12" s="14">
        <f t="shared" si="4"/>
        <v>145527</v>
      </c>
      <c r="J12" s="12">
        <f t="shared" si="2"/>
        <v>2210089</v>
      </c>
    </row>
    <row r="13" spans="1:10" ht="15.75">
      <c r="A13" s="15" t="s">
        <v>27</v>
      </c>
      <c r="B13" s="14">
        <v>106617</v>
      </c>
      <c r="C13" s="14">
        <v>91220</v>
      </c>
      <c r="D13" s="14">
        <v>144333</v>
      </c>
      <c r="E13" s="14">
        <v>172857</v>
      </c>
      <c r="F13" s="14">
        <v>101631</v>
      </c>
      <c r="G13" s="14">
        <v>172396</v>
      </c>
      <c r="H13" s="14">
        <v>79740</v>
      </c>
      <c r="I13" s="14">
        <v>61577</v>
      </c>
      <c r="J13" s="12">
        <f t="shared" si="2"/>
        <v>930371</v>
      </c>
    </row>
    <row r="14" spans="1:10" ht="15.75">
      <c r="A14" s="15" t="s">
        <v>28</v>
      </c>
      <c r="B14" s="14">
        <v>112894</v>
      </c>
      <c r="C14" s="14">
        <v>87991</v>
      </c>
      <c r="D14" s="14">
        <v>146931</v>
      </c>
      <c r="E14" s="14">
        <v>169538</v>
      </c>
      <c r="F14" s="14">
        <v>93096</v>
      </c>
      <c r="G14" s="14">
        <v>165405</v>
      </c>
      <c r="H14" s="14">
        <v>78403</v>
      </c>
      <c r="I14" s="14">
        <v>63743</v>
      </c>
      <c r="J14" s="12">
        <f t="shared" si="2"/>
        <v>918001</v>
      </c>
    </row>
    <row r="15" spans="1:10" ht="15.75">
      <c r="A15" s="15" t="s">
        <v>29</v>
      </c>
      <c r="B15" s="14">
        <v>45598</v>
      </c>
      <c r="C15" s="14">
        <v>41085</v>
      </c>
      <c r="D15" s="14">
        <v>53330</v>
      </c>
      <c r="E15" s="14">
        <v>70410</v>
      </c>
      <c r="F15" s="14">
        <v>38111</v>
      </c>
      <c r="G15" s="14">
        <v>62108</v>
      </c>
      <c r="H15" s="14">
        <v>30868</v>
      </c>
      <c r="I15" s="14">
        <v>20207</v>
      </c>
      <c r="J15" s="12">
        <f t="shared" si="2"/>
        <v>361717</v>
      </c>
    </row>
    <row r="16" spans="1:10" ht="15.75">
      <c r="A16" s="17" t="s">
        <v>30</v>
      </c>
      <c r="B16" s="18">
        <f>B17+B18+B19</f>
        <v>181395</v>
      </c>
      <c r="C16" s="18">
        <f aca="true" t="shared" si="5" ref="C16:I16">C17+C18+C19</f>
        <v>122023</v>
      </c>
      <c r="D16" s="18">
        <f t="shared" si="5"/>
        <v>145491</v>
      </c>
      <c r="E16" s="18">
        <f t="shared" si="5"/>
        <v>216828</v>
      </c>
      <c r="F16" s="18">
        <f t="shared" si="5"/>
        <v>143737</v>
      </c>
      <c r="G16" s="18">
        <f t="shared" si="5"/>
        <v>244875</v>
      </c>
      <c r="H16" s="18">
        <f t="shared" si="5"/>
        <v>148267</v>
      </c>
      <c r="I16" s="18">
        <f t="shared" si="5"/>
        <v>92643</v>
      </c>
      <c r="J16" s="12">
        <f aca="true" t="shared" si="6" ref="J16:J22">SUM(B16:I16)</f>
        <v>1295259</v>
      </c>
    </row>
    <row r="17" spans="1:10" ht="18.75" customHeight="1">
      <c r="A17" s="13" t="s">
        <v>31</v>
      </c>
      <c r="B17" s="14">
        <v>83649</v>
      </c>
      <c r="C17" s="14">
        <v>60743</v>
      </c>
      <c r="D17" s="14">
        <v>72667</v>
      </c>
      <c r="E17" s="14">
        <v>105938</v>
      </c>
      <c r="F17" s="14">
        <v>73455</v>
      </c>
      <c r="G17" s="14">
        <v>121971</v>
      </c>
      <c r="H17" s="14">
        <v>71831</v>
      </c>
      <c r="I17" s="14">
        <v>45253</v>
      </c>
      <c r="J17" s="12">
        <f t="shared" si="6"/>
        <v>635507</v>
      </c>
    </row>
    <row r="18" spans="1:10" ht="18.75" customHeight="1">
      <c r="A18" s="13" t="s">
        <v>32</v>
      </c>
      <c r="B18" s="14">
        <v>71578</v>
      </c>
      <c r="C18" s="14">
        <v>42704</v>
      </c>
      <c r="D18" s="14">
        <v>52267</v>
      </c>
      <c r="E18" s="14">
        <v>77539</v>
      </c>
      <c r="F18" s="14">
        <v>51475</v>
      </c>
      <c r="G18" s="14">
        <v>90676</v>
      </c>
      <c r="H18" s="14">
        <v>57452</v>
      </c>
      <c r="I18" s="14">
        <v>37008</v>
      </c>
      <c r="J18" s="12">
        <f t="shared" si="6"/>
        <v>480699</v>
      </c>
    </row>
    <row r="19" spans="1:10" ht="18.75" customHeight="1">
      <c r="A19" s="13" t="s">
        <v>33</v>
      </c>
      <c r="B19" s="14">
        <v>26168</v>
      </c>
      <c r="C19" s="14">
        <v>18576</v>
      </c>
      <c r="D19" s="14">
        <v>20557</v>
      </c>
      <c r="E19" s="14">
        <v>33351</v>
      </c>
      <c r="F19" s="14">
        <v>18807</v>
      </c>
      <c r="G19" s="14">
        <v>32228</v>
      </c>
      <c r="H19" s="14">
        <v>18984</v>
      </c>
      <c r="I19" s="14">
        <v>10382</v>
      </c>
      <c r="J19" s="12">
        <f t="shared" si="6"/>
        <v>179053</v>
      </c>
    </row>
    <row r="20" spans="1:10" ht="18.75" customHeight="1">
      <c r="A20" s="17" t="s">
        <v>34</v>
      </c>
      <c r="B20" s="14">
        <f>B21+B22</f>
        <v>54286</v>
      </c>
      <c r="C20" s="14">
        <f aca="true" t="shared" si="7" ref="C20:I20">C21+C22</f>
        <v>46560</v>
      </c>
      <c r="D20" s="14">
        <f t="shared" si="7"/>
        <v>70012</v>
      </c>
      <c r="E20" s="14">
        <f t="shared" si="7"/>
        <v>94798</v>
      </c>
      <c r="F20" s="14">
        <f t="shared" si="7"/>
        <v>52578</v>
      </c>
      <c r="G20" s="14">
        <f t="shared" si="7"/>
        <v>72058</v>
      </c>
      <c r="H20" s="14">
        <f t="shared" si="7"/>
        <v>32317</v>
      </c>
      <c r="I20" s="14">
        <f t="shared" si="7"/>
        <v>17609</v>
      </c>
      <c r="J20" s="12">
        <f t="shared" si="6"/>
        <v>440218</v>
      </c>
    </row>
    <row r="21" spans="1:10" ht="18.75" customHeight="1">
      <c r="A21" s="13" t="s">
        <v>35</v>
      </c>
      <c r="B21" s="14">
        <v>30943</v>
      </c>
      <c r="C21" s="14">
        <v>26539</v>
      </c>
      <c r="D21" s="14">
        <v>39907</v>
      </c>
      <c r="E21" s="14">
        <v>54035</v>
      </c>
      <c r="F21" s="14">
        <v>29969</v>
      </c>
      <c r="G21" s="14">
        <v>41073</v>
      </c>
      <c r="H21" s="14">
        <v>18421</v>
      </c>
      <c r="I21" s="14">
        <v>10037</v>
      </c>
      <c r="J21" s="12">
        <f t="shared" si="6"/>
        <v>250924</v>
      </c>
    </row>
    <row r="22" spans="1:10" ht="18.75" customHeight="1">
      <c r="A22" s="13" t="s">
        <v>36</v>
      </c>
      <c r="B22" s="14">
        <v>23343</v>
      </c>
      <c r="C22" s="14">
        <v>20021</v>
      </c>
      <c r="D22" s="14">
        <v>30105</v>
      </c>
      <c r="E22" s="14">
        <v>40763</v>
      </c>
      <c r="F22" s="14">
        <v>22609</v>
      </c>
      <c r="G22" s="14">
        <v>30985</v>
      </c>
      <c r="H22" s="14">
        <v>13896</v>
      </c>
      <c r="I22" s="14">
        <v>7572</v>
      </c>
      <c r="J22" s="12">
        <f t="shared" si="6"/>
        <v>189294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0.9723</v>
      </c>
      <c r="C25" s="22">
        <v>0.9838</v>
      </c>
      <c r="D25" s="22">
        <v>1</v>
      </c>
      <c r="E25" s="22">
        <v>1</v>
      </c>
      <c r="F25" s="22">
        <v>1</v>
      </c>
      <c r="G25" s="22">
        <v>1</v>
      </c>
      <c r="H25" s="22">
        <v>0.9393</v>
      </c>
      <c r="I25" s="22">
        <v>0.9842</v>
      </c>
      <c r="J25" s="21"/>
    </row>
    <row r="26" spans="1:10" ht="18.75" customHeight="1">
      <c r="A26" s="17" t="s">
        <v>38</v>
      </c>
      <c r="B26" s="23">
        <v>0.849</v>
      </c>
      <c r="C26" s="23">
        <v>0.7853</v>
      </c>
      <c r="D26" s="23">
        <v>0.8038</v>
      </c>
      <c r="E26" s="23">
        <v>0.8088</v>
      </c>
      <c r="F26" s="23">
        <v>0.7578</v>
      </c>
      <c r="G26" s="23">
        <v>0.735</v>
      </c>
      <c r="H26" s="23">
        <v>0.656</v>
      </c>
      <c r="I26" s="24">
        <v>0.8646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72</v>
      </c>
      <c r="B28" s="23">
        <f>(((+B$8+B$16)*B$25)+(B$20*B$26))/B$7</f>
        <v>0.9596294884633078</v>
      </c>
      <c r="C28" s="23">
        <f aca="true" t="shared" si="8" ref="C28:I28">(((+C$8+C$16)*C$25)+(C$20*C$26))/C$7</f>
        <v>0.9616518964075258</v>
      </c>
      <c r="D28" s="23">
        <f t="shared" si="8"/>
        <v>0.9767039868123818</v>
      </c>
      <c r="E28" s="23">
        <f t="shared" si="8"/>
        <v>0.9761208128635325</v>
      </c>
      <c r="F28" s="23">
        <f t="shared" si="8"/>
        <v>0.9722457062154282</v>
      </c>
      <c r="G28" s="23">
        <f t="shared" si="8"/>
        <v>0.974573273359645</v>
      </c>
      <c r="H28" s="23">
        <f t="shared" si="8"/>
        <v>0.9154943110697393</v>
      </c>
      <c r="I28" s="23">
        <f t="shared" si="8"/>
        <v>0.9765730257487416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1.5585</v>
      </c>
      <c r="C30" s="26">
        <v>1.5325</v>
      </c>
      <c r="D30" s="26">
        <v>1.5482</v>
      </c>
      <c r="E30" s="26">
        <v>1.5474</v>
      </c>
      <c r="F30" s="26">
        <v>1.5059</v>
      </c>
      <c r="G30" s="26">
        <v>1.5784</v>
      </c>
      <c r="H30" s="26">
        <v>1.8088</v>
      </c>
      <c r="I30" s="26">
        <v>1.9133</v>
      </c>
      <c r="J30" s="27"/>
    </row>
    <row r="31" spans="1:10" ht="18.75" customHeight="1">
      <c r="A31" s="17" t="s">
        <v>73</v>
      </c>
      <c r="B31" s="26">
        <f>B28*B30</f>
        <v>1.4955825577700652</v>
      </c>
      <c r="C31" s="26">
        <f aca="true" t="shared" si="9" ref="C31:I31">C28*C30</f>
        <v>1.4737315312445332</v>
      </c>
      <c r="D31" s="26">
        <f t="shared" si="9"/>
        <v>1.5121331123829296</v>
      </c>
      <c r="E31" s="26">
        <f t="shared" si="9"/>
        <v>1.5104493458250303</v>
      </c>
      <c r="F31" s="26">
        <f t="shared" si="9"/>
        <v>1.4641048089898132</v>
      </c>
      <c r="G31" s="26">
        <f t="shared" si="9"/>
        <v>1.5382664546708638</v>
      </c>
      <c r="H31" s="26">
        <f t="shared" si="9"/>
        <v>1.6559461098629444</v>
      </c>
      <c r="I31" s="26">
        <f t="shared" si="9"/>
        <v>1.8684771701650673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90</v>
      </c>
      <c r="B33" s="21">
        <f>+B35</f>
        <v>0</v>
      </c>
      <c r="C33" s="21">
        <f aca="true" t="shared" si="10" ref="C33:I33">+C35</f>
        <v>0</v>
      </c>
      <c r="D33" s="21">
        <f t="shared" si="10"/>
        <v>0</v>
      </c>
      <c r="E33" s="21">
        <f t="shared" si="10"/>
        <v>0</v>
      </c>
      <c r="F33" s="21">
        <f t="shared" si="10"/>
        <v>0</v>
      </c>
      <c r="G33" s="21">
        <f t="shared" si="10"/>
        <v>0</v>
      </c>
      <c r="H33" s="21">
        <f t="shared" si="10"/>
        <v>0</v>
      </c>
      <c r="I33" s="21">
        <f t="shared" si="10"/>
        <v>0</v>
      </c>
      <c r="J33" s="21">
        <f aca="true" t="shared" si="11" ref="J33:J51">SUM(B33:I33)</f>
        <v>0</v>
      </c>
    </row>
    <row r="34" spans="1:10" ht="18.75" customHeight="1">
      <c r="A34" s="17" t="s">
        <v>40</v>
      </c>
      <c r="B34" s="58">
        <v>0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f t="shared" si="11"/>
        <v>0</v>
      </c>
    </row>
    <row r="35" spans="1:10" ht="18.75" customHeight="1">
      <c r="A35" s="17" t="s">
        <v>41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1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42</v>
      </c>
      <c r="B37" s="29">
        <f>+B38+B39</f>
        <v>790072.89</v>
      </c>
      <c r="C37" s="29">
        <f aca="true" t="shared" si="12" ref="C37:I37">+C38+C39</f>
        <v>614971.96</v>
      </c>
      <c r="D37" s="29">
        <f t="shared" si="12"/>
        <v>891620.22</v>
      </c>
      <c r="E37" s="29">
        <f t="shared" si="12"/>
        <v>1146499.02</v>
      </c>
      <c r="F37" s="29">
        <f t="shared" si="12"/>
        <v>671769.35</v>
      </c>
      <c r="G37" s="29">
        <f t="shared" si="12"/>
        <v>1155231.95</v>
      </c>
      <c r="H37" s="29">
        <f t="shared" si="12"/>
        <v>636858.66</v>
      </c>
      <c r="I37" s="29">
        <f t="shared" si="12"/>
        <v>515942.6</v>
      </c>
      <c r="J37" s="29">
        <f t="shared" si="11"/>
        <v>6422966.65</v>
      </c>
      <c r="L37" s="43"/>
      <c r="M37" s="43"/>
    </row>
    <row r="38" spans="1:10" ht="15.75">
      <c r="A38" s="17" t="s">
        <v>74</v>
      </c>
      <c r="B38" s="30">
        <f>ROUND(+B7*B31,2)</f>
        <v>790072.89</v>
      </c>
      <c r="C38" s="30">
        <f aca="true" t="shared" si="13" ref="C38:I38">ROUND(+C7*C31,2)</f>
        <v>614971.96</v>
      </c>
      <c r="D38" s="30">
        <f t="shared" si="13"/>
        <v>891620.22</v>
      </c>
      <c r="E38" s="30">
        <f t="shared" si="13"/>
        <v>1146499.02</v>
      </c>
      <c r="F38" s="30">
        <f t="shared" si="13"/>
        <v>671769.35</v>
      </c>
      <c r="G38" s="30">
        <f t="shared" si="13"/>
        <v>1155231.95</v>
      </c>
      <c r="H38" s="30">
        <f t="shared" si="13"/>
        <v>636858.66</v>
      </c>
      <c r="I38" s="30">
        <f t="shared" si="13"/>
        <v>515942.6</v>
      </c>
      <c r="J38" s="30">
        <f>SUM(B38:I38)</f>
        <v>6422966.65</v>
      </c>
    </row>
    <row r="39" spans="1:10" ht="15.75">
      <c r="A39" s="17" t="s">
        <v>43</v>
      </c>
      <c r="B39" s="57">
        <f>+B33</f>
        <v>0</v>
      </c>
      <c r="C39" s="57">
        <f aca="true" t="shared" si="14" ref="C39:I39">+C33</f>
        <v>0</v>
      </c>
      <c r="D39" s="57">
        <f t="shared" si="14"/>
        <v>0</v>
      </c>
      <c r="E39" s="57">
        <f t="shared" si="14"/>
        <v>0</v>
      </c>
      <c r="F39" s="57">
        <f t="shared" si="14"/>
        <v>0</v>
      </c>
      <c r="G39" s="57">
        <f t="shared" si="14"/>
        <v>0</v>
      </c>
      <c r="H39" s="57">
        <f t="shared" si="14"/>
        <v>0</v>
      </c>
      <c r="I39" s="57">
        <f t="shared" si="14"/>
        <v>0</v>
      </c>
      <c r="J39" s="57">
        <f t="shared" si="11"/>
        <v>0</v>
      </c>
    </row>
    <row r="40" spans="1:12" ht="15.75">
      <c r="A40" s="2"/>
      <c r="B40" s="22"/>
      <c r="C40" s="21"/>
      <c r="D40" s="21"/>
      <c r="E40" s="27"/>
      <c r="F40" s="21"/>
      <c r="G40" s="21"/>
      <c r="H40" s="21"/>
      <c r="I40" s="21"/>
      <c r="J40" s="27"/>
      <c r="L40" s="65"/>
    </row>
    <row r="41" spans="1:12" ht="15.75">
      <c r="A41" s="2" t="s">
        <v>91</v>
      </c>
      <c r="B41" s="31">
        <f aca="true" t="shared" si="15" ref="B41:J41">+B42+B45+B51</f>
        <v>-101052.6</v>
      </c>
      <c r="C41" s="31">
        <f t="shared" si="15"/>
        <v>-108909.38</v>
      </c>
      <c r="D41" s="31">
        <f t="shared" si="15"/>
        <v>-101605.8</v>
      </c>
      <c r="E41" s="31">
        <f t="shared" si="15"/>
        <v>-131991.78</v>
      </c>
      <c r="F41" s="31">
        <f t="shared" si="15"/>
        <v>-96103.34</v>
      </c>
      <c r="G41" s="31">
        <f t="shared" si="15"/>
        <v>-145139.75</v>
      </c>
      <c r="H41" s="31">
        <f t="shared" si="15"/>
        <v>-72082.19</v>
      </c>
      <c r="I41" s="31">
        <f t="shared" si="15"/>
        <v>-70401.89</v>
      </c>
      <c r="J41" s="31">
        <f t="shared" si="15"/>
        <v>-827286.73</v>
      </c>
      <c r="L41" s="50"/>
    </row>
    <row r="42" spans="1:12" ht="15.75">
      <c r="A42" s="17" t="s">
        <v>44</v>
      </c>
      <c r="B42" s="32">
        <f>B43+B44</f>
        <v>-82443</v>
      </c>
      <c r="C42" s="32">
        <f aca="true" t="shared" si="16" ref="C42:I42">C43+C44</f>
        <v>-85230</v>
      </c>
      <c r="D42" s="32">
        <f t="shared" si="16"/>
        <v>-88641</v>
      </c>
      <c r="E42" s="32">
        <f t="shared" si="16"/>
        <v>-103842</v>
      </c>
      <c r="F42" s="32">
        <f t="shared" si="16"/>
        <v>-89019</v>
      </c>
      <c r="G42" s="32">
        <f t="shared" si="16"/>
        <v>-102462</v>
      </c>
      <c r="H42" s="32">
        <f t="shared" si="16"/>
        <v>-44982</v>
      </c>
      <c r="I42" s="32">
        <f t="shared" si="16"/>
        <v>-61053</v>
      </c>
      <c r="J42" s="31">
        <f t="shared" si="11"/>
        <v>-657672</v>
      </c>
      <c r="L42" s="50"/>
    </row>
    <row r="43" spans="1:12" ht="15.75">
      <c r="A43" s="13" t="s">
        <v>69</v>
      </c>
      <c r="B43" s="20">
        <f aca="true" t="shared" si="17" ref="B43:I43">ROUND(-B9*$D$3,2)</f>
        <v>-82443</v>
      </c>
      <c r="C43" s="20">
        <f t="shared" si="17"/>
        <v>-85230</v>
      </c>
      <c r="D43" s="20">
        <f t="shared" si="17"/>
        <v>-88641</v>
      </c>
      <c r="E43" s="20">
        <f t="shared" si="17"/>
        <v>-103842</v>
      </c>
      <c r="F43" s="20">
        <f t="shared" si="17"/>
        <v>-89019</v>
      </c>
      <c r="G43" s="20">
        <f t="shared" si="17"/>
        <v>-102462</v>
      </c>
      <c r="H43" s="20">
        <f t="shared" si="17"/>
        <v>-44982</v>
      </c>
      <c r="I43" s="20">
        <f t="shared" si="17"/>
        <v>-61053</v>
      </c>
      <c r="J43" s="57">
        <f t="shared" si="11"/>
        <v>-657672</v>
      </c>
      <c r="L43" s="43"/>
    </row>
    <row r="44" spans="1:12" ht="15.75">
      <c r="A44" s="13" t="s">
        <v>68</v>
      </c>
      <c r="B44" s="20">
        <f>ROUND(B11*$D$3,2)</f>
        <v>0</v>
      </c>
      <c r="C44" s="20">
        <f aca="true" t="shared" si="18" ref="C44:I44">ROUND(C11*$D$3,2)</f>
        <v>0</v>
      </c>
      <c r="D44" s="20">
        <f t="shared" si="18"/>
        <v>0</v>
      </c>
      <c r="E44" s="20">
        <f t="shared" si="18"/>
        <v>0</v>
      </c>
      <c r="F44" s="20">
        <f t="shared" si="18"/>
        <v>0</v>
      </c>
      <c r="G44" s="20">
        <f t="shared" si="18"/>
        <v>0</v>
      </c>
      <c r="H44" s="20">
        <f t="shared" si="18"/>
        <v>0</v>
      </c>
      <c r="I44" s="20">
        <f t="shared" si="18"/>
        <v>0</v>
      </c>
      <c r="J44" s="57">
        <f>SUM(B44:I44)</f>
        <v>0</v>
      </c>
      <c r="L44" s="43"/>
    </row>
    <row r="45" spans="1:12" ht="15.75">
      <c r="A45" s="17" t="s">
        <v>45</v>
      </c>
      <c r="B45" s="32">
        <f aca="true" t="shared" si="19" ref="B45:J45">SUM(B46:B50)</f>
        <v>-18609.6</v>
      </c>
      <c r="C45" s="32">
        <f t="shared" si="19"/>
        <v>-23679.38</v>
      </c>
      <c r="D45" s="32">
        <f t="shared" si="19"/>
        <v>-12964.8</v>
      </c>
      <c r="E45" s="32">
        <f t="shared" si="19"/>
        <v>-28149.78</v>
      </c>
      <c r="F45" s="32">
        <f t="shared" si="19"/>
        <v>-7084.34</v>
      </c>
      <c r="G45" s="32">
        <f t="shared" si="19"/>
        <v>-42677.75</v>
      </c>
      <c r="H45" s="32">
        <f t="shared" si="19"/>
        <v>-27100.19</v>
      </c>
      <c r="I45" s="32">
        <f t="shared" si="19"/>
        <v>-9348.89</v>
      </c>
      <c r="J45" s="32">
        <f t="shared" si="19"/>
        <v>-169614.72999999998</v>
      </c>
      <c r="L45" s="50"/>
    </row>
    <row r="46" spans="1:10" ht="15.75">
      <c r="A46" s="13" t="s">
        <v>62</v>
      </c>
      <c r="B46" s="27">
        <v>-18609.6</v>
      </c>
      <c r="C46" s="27">
        <v>-23679.38</v>
      </c>
      <c r="D46" s="27">
        <v>-12964.8</v>
      </c>
      <c r="E46" s="27">
        <v>-28149.78</v>
      </c>
      <c r="F46" s="27">
        <v>-7084.34</v>
      </c>
      <c r="G46" s="27">
        <v>-42677.75</v>
      </c>
      <c r="H46" s="27">
        <v>-27100.19</v>
      </c>
      <c r="I46" s="27">
        <v>-9348.89</v>
      </c>
      <c r="J46" s="27">
        <f t="shared" si="11"/>
        <v>-169614.72999999998</v>
      </c>
    </row>
    <row r="47" spans="1:10" ht="15.75">
      <c r="A47" s="13" t="s">
        <v>63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1"/>
        <v>0</v>
      </c>
    </row>
    <row r="48" spans="1:10" ht="15.75">
      <c r="A48" s="13" t="s">
        <v>64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1"/>
        <v>0</v>
      </c>
    </row>
    <row r="49" spans="1:10" ht="15.75">
      <c r="A49" s="13" t="s">
        <v>65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1"/>
        <v>0</v>
      </c>
    </row>
    <row r="50" spans="1:10" ht="15.75">
      <c r="A50" s="13" t="s">
        <v>66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1"/>
        <v>0</v>
      </c>
    </row>
    <row r="51" spans="1:10" ht="15.75">
      <c r="A51" s="17" t="s">
        <v>70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27">
        <f t="shared" si="11"/>
        <v>0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46</v>
      </c>
      <c r="B53" s="35">
        <f aca="true" t="shared" si="20" ref="B53:I53">+B37+B41</f>
        <v>689020.29</v>
      </c>
      <c r="C53" s="35">
        <f t="shared" si="20"/>
        <v>506062.57999999996</v>
      </c>
      <c r="D53" s="35">
        <f t="shared" si="20"/>
        <v>790014.4199999999</v>
      </c>
      <c r="E53" s="35">
        <f t="shared" si="20"/>
        <v>1014507.24</v>
      </c>
      <c r="F53" s="35">
        <f t="shared" si="20"/>
        <v>575666.01</v>
      </c>
      <c r="G53" s="35">
        <f t="shared" si="20"/>
        <v>1010092.2</v>
      </c>
      <c r="H53" s="35">
        <f t="shared" si="20"/>
        <v>564776.47</v>
      </c>
      <c r="I53" s="35">
        <f t="shared" si="20"/>
        <v>445540.70999999996</v>
      </c>
      <c r="J53" s="35">
        <f>SUM(B53:I53)</f>
        <v>5595679.92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2" ht="14.25">
      <c r="A55" s="34"/>
      <c r="B55" s="36"/>
      <c r="C55" s="36"/>
      <c r="D55" s="36"/>
      <c r="E55" s="36"/>
      <c r="F55" s="36"/>
      <c r="G55" s="36"/>
      <c r="H55" s="36"/>
      <c r="I55" s="36"/>
      <c r="J55" s="37"/>
      <c r="L55" s="40"/>
    </row>
    <row r="56" spans="1:12" ht="17.25" customHeight="1">
      <c r="A56" s="2" t="s">
        <v>47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5595679.96</v>
      </c>
      <c r="L56" s="43"/>
    </row>
    <row r="57" spans="1:10" ht="17.25" customHeight="1">
      <c r="A57" s="17" t="s">
        <v>48</v>
      </c>
      <c r="B57" s="45">
        <v>96978.26</v>
      </c>
      <c r="C57" s="45">
        <v>104851.91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201830.16999999998</v>
      </c>
    </row>
    <row r="58" spans="1:10" ht="17.25" customHeight="1">
      <c r="A58" s="17" t="s">
        <v>54</v>
      </c>
      <c r="B58" s="45">
        <v>318437.36</v>
      </c>
      <c r="C58" s="45">
        <v>217451.74</v>
      </c>
      <c r="D58" s="44">
        <v>0</v>
      </c>
      <c r="E58" s="45">
        <v>139423.6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21" ref="J58:J70">SUM(B58:I58)</f>
        <v>675312.7</v>
      </c>
    </row>
    <row r="59" spans="1:10" ht="17.25" customHeight="1">
      <c r="A59" s="17" t="s">
        <v>55</v>
      </c>
      <c r="B59" s="44">
        <v>0</v>
      </c>
      <c r="C59" s="44">
        <v>0</v>
      </c>
      <c r="D59" s="32">
        <v>45578.64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21"/>
        <v>45578.64</v>
      </c>
    </row>
    <row r="60" spans="1:10" ht="17.25" customHeight="1">
      <c r="A60" s="17" t="s">
        <v>56</v>
      </c>
      <c r="B60" s="44">
        <v>0</v>
      </c>
      <c r="C60" s="44">
        <v>0</v>
      </c>
      <c r="D60" s="45">
        <v>117333.73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21"/>
        <v>117333.73</v>
      </c>
    </row>
    <row r="61" spans="1:10" ht="17.25" customHeight="1">
      <c r="A61" s="17" t="s">
        <v>57</v>
      </c>
      <c r="B61" s="44">
        <v>0</v>
      </c>
      <c r="C61" s="44">
        <v>0</v>
      </c>
      <c r="D61" s="45">
        <v>35421.55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21"/>
        <v>35421.55</v>
      </c>
    </row>
    <row r="62" spans="1:10" ht="17.25" customHeight="1">
      <c r="A62" s="17" t="s">
        <v>58</v>
      </c>
      <c r="B62" s="44">
        <v>0</v>
      </c>
      <c r="C62" s="44">
        <v>0</v>
      </c>
      <c r="D62" s="45">
        <v>41114.37</v>
      </c>
      <c r="E62" s="44">
        <v>0</v>
      </c>
      <c r="F62" s="45">
        <v>67082.65</v>
      </c>
      <c r="G62" s="44">
        <v>0</v>
      </c>
      <c r="H62" s="44">
        <v>0</v>
      </c>
      <c r="I62" s="44">
        <v>0</v>
      </c>
      <c r="J62" s="35">
        <f t="shared" si="21"/>
        <v>108197.01999999999</v>
      </c>
    </row>
    <row r="63" spans="1:10" ht="17.25" customHeight="1">
      <c r="A63" s="17" t="s">
        <v>59</v>
      </c>
      <c r="B63" s="44">
        <v>0</v>
      </c>
      <c r="C63" s="44">
        <v>0</v>
      </c>
      <c r="D63" s="44">
        <v>0</v>
      </c>
      <c r="E63" s="45">
        <v>63828.38</v>
      </c>
      <c r="F63" s="44">
        <v>0</v>
      </c>
      <c r="G63" s="44">
        <v>0</v>
      </c>
      <c r="H63" s="44">
        <v>0</v>
      </c>
      <c r="I63" s="44">
        <v>0</v>
      </c>
      <c r="J63" s="35">
        <f t="shared" si="21"/>
        <v>63828.38</v>
      </c>
    </row>
    <row r="64" spans="1:10" ht="17.25" customHeight="1">
      <c r="A64" s="17" t="s">
        <v>60</v>
      </c>
      <c r="B64" s="44">
        <v>0</v>
      </c>
      <c r="C64" s="44">
        <v>0</v>
      </c>
      <c r="D64" s="44">
        <v>0</v>
      </c>
      <c r="E64" s="45">
        <v>74664.5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1"/>
        <v>74664.5</v>
      </c>
    </row>
    <row r="65" spans="1:10" ht="17.25" customHeight="1">
      <c r="A65" s="17" t="s">
        <v>61</v>
      </c>
      <c r="B65" s="44">
        <v>0</v>
      </c>
      <c r="C65" s="44">
        <v>0</v>
      </c>
      <c r="D65" s="44">
        <v>0</v>
      </c>
      <c r="E65" s="32">
        <v>11788.07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1"/>
        <v>11788.07</v>
      </c>
    </row>
    <row r="66" spans="1:10" ht="17.25" customHeight="1">
      <c r="A66" s="17" t="s">
        <v>49</v>
      </c>
      <c r="B66" s="44">
        <v>0</v>
      </c>
      <c r="C66" s="44">
        <v>0</v>
      </c>
      <c r="D66" s="44">
        <v>0</v>
      </c>
      <c r="E66" s="44">
        <v>0</v>
      </c>
      <c r="F66" s="45">
        <v>152632.23</v>
      </c>
      <c r="G66" s="44">
        <v>0</v>
      </c>
      <c r="H66" s="44">
        <v>0</v>
      </c>
      <c r="I66" s="44">
        <v>0</v>
      </c>
      <c r="J66" s="35">
        <f t="shared" si="21"/>
        <v>152632.23</v>
      </c>
    </row>
    <row r="67" spans="1:10" ht="17.25" customHeight="1">
      <c r="A67" s="17" t="s">
        <v>50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83206.93</v>
      </c>
      <c r="H67" s="45">
        <v>117526.39</v>
      </c>
      <c r="I67" s="44">
        <v>0</v>
      </c>
      <c r="J67" s="32">
        <f t="shared" si="21"/>
        <v>200733.32</v>
      </c>
    </row>
    <row r="68" spans="1:10" ht="17.25" customHeight="1">
      <c r="A68" s="17" t="s">
        <v>51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239840.05</v>
      </c>
      <c r="H68" s="44">
        <v>0</v>
      </c>
      <c r="I68" s="44">
        <v>0</v>
      </c>
      <c r="J68" s="35">
        <f t="shared" si="21"/>
        <v>239840.05</v>
      </c>
    </row>
    <row r="69" spans="1:10" ht="17.25" customHeight="1">
      <c r="A69" s="17" t="s">
        <v>52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99923.95</v>
      </c>
      <c r="J69" s="32">
        <f t="shared" si="21"/>
        <v>99923.95</v>
      </c>
    </row>
    <row r="70" spans="1:10" ht="17.25" customHeight="1">
      <c r="A70" s="17" t="s">
        <v>53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110232.36</v>
      </c>
      <c r="J70" s="35">
        <f t="shared" si="21"/>
        <v>110232.36</v>
      </c>
    </row>
    <row r="71" spans="1:10" ht="17.25" customHeight="1">
      <c r="A71" s="41" t="s">
        <v>67</v>
      </c>
      <c r="B71" s="39">
        <v>273604.67</v>
      </c>
      <c r="C71" s="39">
        <v>183758.93</v>
      </c>
      <c r="D71" s="39">
        <v>550566.14</v>
      </c>
      <c r="E71" s="39">
        <v>724802.7</v>
      </c>
      <c r="F71" s="39">
        <v>355951.14</v>
      </c>
      <c r="G71" s="39">
        <v>687045.23</v>
      </c>
      <c r="H71" s="39">
        <v>447250.08</v>
      </c>
      <c r="I71" s="39">
        <v>235384.4</v>
      </c>
      <c r="J71" s="39">
        <f>SUM(B71:I71)</f>
        <v>3458363.29</v>
      </c>
    </row>
    <row r="72" spans="1:10" ht="17.25" customHeight="1">
      <c r="A72" s="59"/>
      <c r="B72" s="60">
        <v>0</v>
      </c>
      <c r="C72" s="60">
        <v>0</v>
      </c>
      <c r="D72" s="60">
        <v>0</v>
      </c>
      <c r="E72" s="60">
        <v>0</v>
      </c>
      <c r="F72" s="60">
        <v>0</v>
      </c>
      <c r="G72" s="60">
        <v>0</v>
      </c>
      <c r="H72" s="60">
        <v>0</v>
      </c>
      <c r="I72" s="60">
        <v>0</v>
      </c>
      <c r="J72" s="60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92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35"/>
    </row>
    <row r="75" spans="1:10" ht="15.75">
      <c r="A75" s="17" t="s">
        <v>75</v>
      </c>
      <c r="B75" s="55">
        <v>1.5840389944576407</v>
      </c>
      <c r="C75" s="55">
        <v>1.5521031629243633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35"/>
    </row>
    <row r="76" spans="1:10" ht="15.75">
      <c r="A76" s="17" t="s">
        <v>76</v>
      </c>
      <c r="B76" s="55">
        <v>1.4746626298185292</v>
      </c>
      <c r="C76" s="55">
        <v>1.4437279918346515</v>
      </c>
      <c r="D76" s="55"/>
      <c r="E76" s="55">
        <v>1.5419124824547783</v>
      </c>
      <c r="F76" s="55">
        <v>0</v>
      </c>
      <c r="G76" s="55">
        <v>0</v>
      </c>
      <c r="H76" s="55">
        <v>0</v>
      </c>
      <c r="I76" s="55">
        <v>0</v>
      </c>
      <c r="J76" s="35"/>
    </row>
    <row r="77" spans="1:10" ht="15.75">
      <c r="A77" s="17" t="s">
        <v>77</v>
      </c>
      <c r="B77" s="55">
        <v>0</v>
      </c>
      <c r="C77" s="55">
        <v>0</v>
      </c>
      <c r="D77" s="24">
        <v>1.4154583531612543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32"/>
    </row>
    <row r="78" spans="1:10" ht="15.75">
      <c r="A78" s="17" t="s">
        <v>78</v>
      </c>
      <c r="B78" s="55">
        <v>0</v>
      </c>
      <c r="C78" s="55">
        <v>0</v>
      </c>
      <c r="D78" s="55">
        <v>1.4898213953970647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35"/>
    </row>
    <row r="79" spans="1:10" ht="15.75">
      <c r="A79" s="17" t="s">
        <v>79</v>
      </c>
      <c r="B79" s="55">
        <v>0</v>
      </c>
      <c r="C79" s="55">
        <v>0</v>
      </c>
      <c r="D79" s="55">
        <v>1.793547335194219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2"/>
    </row>
    <row r="80" spans="1:10" ht="15.75">
      <c r="A80" s="17" t="s">
        <v>80</v>
      </c>
      <c r="B80" s="55">
        <v>0</v>
      </c>
      <c r="C80" s="55">
        <v>0</v>
      </c>
      <c r="D80" s="55">
        <v>1.7016605302889838</v>
      </c>
      <c r="E80" s="55">
        <v>0</v>
      </c>
      <c r="F80" s="55">
        <v>1.514735973374102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81</v>
      </c>
      <c r="B81" s="55">
        <v>0</v>
      </c>
      <c r="C81" s="55">
        <v>0</v>
      </c>
      <c r="D81" s="55">
        <v>0</v>
      </c>
      <c r="E81" s="55">
        <v>1.4879362594164773</v>
      </c>
      <c r="F81" s="55"/>
      <c r="G81" s="55">
        <v>0</v>
      </c>
      <c r="H81" s="55">
        <v>0</v>
      </c>
      <c r="I81" s="55">
        <v>0</v>
      </c>
      <c r="J81" s="35"/>
    </row>
    <row r="82" spans="1:10" ht="15.75">
      <c r="A82" s="17" t="s">
        <v>82</v>
      </c>
      <c r="B82" s="55">
        <v>0</v>
      </c>
      <c r="C82" s="55">
        <v>0</v>
      </c>
      <c r="D82" s="55">
        <v>0</v>
      </c>
      <c r="E82" s="55">
        <v>1.4859935750344195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83</v>
      </c>
      <c r="B83" s="55">
        <v>0</v>
      </c>
      <c r="C83" s="55">
        <v>0</v>
      </c>
      <c r="D83" s="55">
        <v>0</v>
      </c>
      <c r="E83" s="24">
        <v>1.4722828857919783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84</v>
      </c>
      <c r="B84" s="55">
        <v>0</v>
      </c>
      <c r="C84" s="55">
        <v>0</v>
      </c>
      <c r="D84" s="55">
        <v>0</v>
      </c>
      <c r="E84" s="55">
        <v>0</v>
      </c>
      <c r="F84" s="55">
        <v>1.454382366924474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85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24">
        <v>1.4789897562616736</v>
      </c>
      <c r="H85" s="55">
        <v>1.655946113903414</v>
      </c>
      <c r="I85" s="55">
        <v>0</v>
      </c>
      <c r="J85" s="32"/>
    </row>
    <row r="86" spans="1:10" ht="15.75">
      <c r="A86" s="17" t="s">
        <v>86</v>
      </c>
      <c r="B86" s="55">
        <v>0</v>
      </c>
      <c r="C86" s="55">
        <v>0</v>
      </c>
      <c r="D86" s="55">
        <v>0</v>
      </c>
      <c r="E86" s="55">
        <v>0</v>
      </c>
      <c r="F86" s="55">
        <v>0</v>
      </c>
      <c r="G86" s="55">
        <v>1.6181035996762512</v>
      </c>
      <c r="H86" s="55">
        <v>0</v>
      </c>
      <c r="I86" s="55">
        <v>0</v>
      </c>
      <c r="J86" s="35"/>
    </row>
    <row r="87" spans="1:10" ht="15.75">
      <c r="A87" s="17" t="s">
        <v>87</v>
      </c>
      <c r="B87" s="55">
        <v>0</v>
      </c>
      <c r="C87" s="55">
        <v>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24">
        <v>1.8271681389188263</v>
      </c>
      <c r="J87" s="32"/>
    </row>
    <row r="88" spans="1:10" ht="15.75">
      <c r="A88" s="41" t="s">
        <v>88</v>
      </c>
      <c r="B88" s="56">
        <v>0</v>
      </c>
      <c r="C88" s="56">
        <v>0</v>
      </c>
      <c r="D88" s="56">
        <v>0</v>
      </c>
      <c r="E88" s="56">
        <v>0</v>
      </c>
      <c r="F88" s="56">
        <v>0</v>
      </c>
      <c r="G88" s="56">
        <v>0</v>
      </c>
      <c r="H88" s="56">
        <v>0</v>
      </c>
      <c r="I88" s="56">
        <v>1.8916675808175338</v>
      </c>
      <c r="J88" s="39"/>
    </row>
    <row r="89" ht="15.75">
      <c r="A89" s="49" t="s">
        <v>89</v>
      </c>
    </row>
    <row r="92" ht="14.25">
      <c r="B92" s="51"/>
    </row>
    <row r="93" ht="14.25">
      <c r="F93" s="52"/>
    </row>
    <row r="94" ht="14.25"/>
    <row r="95" spans="6:7" ht="14.25">
      <c r="F95" s="53"/>
      <c r="G95" s="54"/>
    </row>
  </sheetData>
  <sheetProtection/>
  <mergeCells count="6"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2013-09-24T13:23:28Z</dcterms:modified>
  <cp:category/>
  <cp:version/>
  <cp:contentType/>
  <cp:contentStatus/>
</cp:coreProperties>
</file>