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40913" sheetId="1" r:id="rId1"/>
  </sheets>
  <definedNames>
    <definedName name="_xlnm.Print_Titles" localSheetId="0">'DETALHAMENTO PERMISSÃO 040913'!$1:$6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<sst xmlns="http://schemas.openxmlformats.org/spreadsheetml/2006/main" count="94" uniqueCount="94">
  <si>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</si>
  <si>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</si>
  <si>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</si>
  <si>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</si>
  <si>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</si>
  <si>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</si>
  <si>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</si>
  <si>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</si>
  <si>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</si>
  <si>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</si>
  <si>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</si>
  <si>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</si>
  <si>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</si>
  <si>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</si>
  <si>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</si>
  <si>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</si>
  <si>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</si>
  <si>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</si>
  <si>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</si>
  <si>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</si>
  <si>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</si>
  <si>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</si>
  <si>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</si>
  <si>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</si>
  <si>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</si>
  <si>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</si>
  <si>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</si>
  <si>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</si>
  <si>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</si>
  <si>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</si>
  <si>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</si>
  <si>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</si>
  <si>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</si>
  <si>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</si>
  <si>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</si>
  <si>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</si>
  <si>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</si>
  <si>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</si>
  <si>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</si>
  <si>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</si>
  <si>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</si>
  <si>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</si>
  <si>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</si>
  <si>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</si>
  <si>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</si>
  <si>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</si>
  <si>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</si>
  <si>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</si>
  <si>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</si>
  <si>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</si>
  <si>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</si>
  <si>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</si>
  <si>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</si>
  <si>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</si>
  <si>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</si>
  <si>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</si>
  <si>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</si>
  <si>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</si>
  <si>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</si>
  <si>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</si>
  <si>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</si>
  <si>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</si>
  <si>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</si>
  <si>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</si>
  <si>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</si>
  <si>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</si>
  <si>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</si>
  <si>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</si>
  <si>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</si>
  <si>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</si>
  <si>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</si>
  <si>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</si>
  <si>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</si>
  <si>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</si>
  <si>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</si>
  <si>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</si>
  <si>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</si>
  <si>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</si>
  <si>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</si>
  <si>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</si>
  <si>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</si>
  <si>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</si>
  <si>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</si>
  <si>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</si>
  <si>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</si>
  <si>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</si>
  <si>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</si>
  <si>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</si>
  <si>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</si>
  <si>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</si>
  <si>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</si>
  <si>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</si>
  <si>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</si>
  <si>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04/09/13 - VENCIMENTO 11/09/13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</si>
</sst>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529153</v>
      </c>
      <c r="C7" s="10">
        <f aca="true" t="shared" si="0" ref="C7:I7">C8+C16+C20</f>
        <v>419715</v>
      </c>
      <c r="D7" s="10">
        <f t="shared" si="0"/>
        <v>590434</v>
      </c>
      <c r="E7" s="10">
        <f t="shared" si="0"/>
        <v>762600</v>
      </c>
      <c r="F7" s="10">
        <f t="shared" si="0"/>
        <v>466205</v>
      </c>
      <c r="G7" s="10">
        <f t="shared" si="0"/>
        <v>759978</v>
      </c>
      <c r="H7" s="10">
        <f t="shared" si="0"/>
        <v>387102</v>
      </c>
      <c r="I7" s="10">
        <f t="shared" si="0"/>
        <v>277352</v>
      </c>
      <c r="J7" s="10">
        <f>+J8+J16+J20</f>
        <v>4192539</v>
      </c>
      <c r="L7" s="42"/>
    </row>
    <row r="8" spans="1:10" ht="15.75">
      <c r="A8" s="11" t="s">
        <v>22</v>
      </c>
      <c r="B8" s="12">
        <f>+B9+B12</f>
        <v>293895</v>
      </c>
      <c r="C8" s="12">
        <f>+C9+C12</f>
        <v>249556</v>
      </c>
      <c r="D8" s="12">
        <f aca="true" t="shared" si="1" ref="D8:I8">+D9+D12</f>
        <v>373855</v>
      </c>
      <c r="E8" s="12">
        <f t="shared" si="1"/>
        <v>450187</v>
      </c>
      <c r="F8" s="12">
        <f t="shared" si="1"/>
        <v>266298</v>
      </c>
      <c r="G8" s="12">
        <f t="shared" si="1"/>
        <v>437947</v>
      </c>
      <c r="H8" s="12">
        <f t="shared" si="1"/>
        <v>205880</v>
      </c>
      <c r="I8" s="12">
        <f t="shared" si="1"/>
        <v>166328</v>
      </c>
      <c r="J8" s="12">
        <f>SUM(B8:I8)</f>
        <v>2443946</v>
      </c>
    </row>
    <row r="9" spans="1:10" ht="15.75">
      <c r="A9" s="13" t="s">
        <v>23</v>
      </c>
      <c r="B9" s="14">
        <v>28956</v>
      </c>
      <c r="C9" s="14">
        <v>29803</v>
      </c>
      <c r="D9" s="14">
        <v>30904</v>
      </c>
      <c r="E9" s="14">
        <v>36383</v>
      </c>
      <c r="F9" s="14">
        <v>31600</v>
      </c>
      <c r="G9" s="14">
        <v>37044</v>
      </c>
      <c r="H9" s="14">
        <v>16425</v>
      </c>
      <c r="I9" s="14">
        <v>21189</v>
      </c>
      <c r="J9" s="12">
        <f aca="true" t="shared" si="2" ref="J9:J15">SUM(B9:I9)</f>
        <v>232304</v>
      </c>
    </row>
    <row r="10" spans="1:10" ht="15.75">
      <c r="A10" s="15" t="s">
        <v>24</v>
      </c>
      <c r="B10" s="14">
        <f>+B9-B11</f>
        <v>28574</v>
      </c>
      <c r="C10" s="14">
        <f aca="true" t="shared" si="3" ref="C10:I10">+C9-C11</f>
        <v>29292</v>
      </c>
      <c r="D10" s="14">
        <f t="shared" si="3"/>
        <v>25796</v>
      </c>
      <c r="E10" s="14">
        <f t="shared" si="3"/>
        <v>36383</v>
      </c>
      <c r="F10" s="14">
        <f t="shared" si="3"/>
        <v>30760</v>
      </c>
      <c r="G10" s="14">
        <f t="shared" si="3"/>
        <v>33091</v>
      </c>
      <c r="H10" s="14">
        <f t="shared" si="3"/>
        <v>15264</v>
      </c>
      <c r="I10" s="14">
        <f t="shared" si="3"/>
        <v>20780</v>
      </c>
      <c r="J10" s="12">
        <f t="shared" si="2"/>
        <v>219940</v>
      </c>
    </row>
    <row r="11" spans="1:10" ht="15.75">
      <c r="A11" s="15" t="s">
        <v>25</v>
      </c>
      <c r="B11" s="14">
        <v>382</v>
      </c>
      <c r="C11" s="14">
        <v>511</v>
      </c>
      <c r="D11" s="14">
        <v>5108</v>
      </c>
      <c r="E11" s="14">
        <v>0</v>
      </c>
      <c r="F11" s="14">
        <v>840</v>
      </c>
      <c r="G11" s="14">
        <v>3953</v>
      </c>
      <c r="H11" s="14">
        <v>1161</v>
      </c>
      <c r="I11" s="14">
        <v>409</v>
      </c>
      <c r="J11" s="12">
        <f t="shared" si="2"/>
        <v>12364</v>
      </c>
    </row>
    <row r="12" spans="1:10" ht="15.75">
      <c r="A12" s="16" t="s">
        <v>26</v>
      </c>
      <c r="B12" s="14">
        <f>B13+B14+B15</f>
        <v>264939</v>
      </c>
      <c r="C12" s="14">
        <f aca="true" t="shared" si="4" ref="C12:I12">C13+C14+C15</f>
        <v>219753</v>
      </c>
      <c r="D12" s="14">
        <f t="shared" si="4"/>
        <v>342951</v>
      </c>
      <c r="E12" s="14">
        <f t="shared" si="4"/>
        <v>413804</v>
      </c>
      <c r="F12" s="14">
        <f t="shared" si="4"/>
        <v>234698</v>
      </c>
      <c r="G12" s="14">
        <f t="shared" si="4"/>
        <v>400903</v>
      </c>
      <c r="H12" s="14">
        <f t="shared" si="4"/>
        <v>189455</v>
      </c>
      <c r="I12" s="14">
        <f t="shared" si="4"/>
        <v>145139</v>
      </c>
      <c r="J12" s="12">
        <f t="shared" si="2"/>
        <v>2211642</v>
      </c>
    </row>
    <row r="13" spans="1:10" ht="15.75">
      <c r="A13" s="15" t="s">
        <v>27</v>
      </c>
      <c r="B13" s="14">
        <v>105745</v>
      </c>
      <c r="C13" s="14">
        <v>89369</v>
      </c>
      <c r="D13" s="14">
        <v>140406</v>
      </c>
      <c r="E13" s="14">
        <v>169638</v>
      </c>
      <c r="F13" s="14">
        <v>100791</v>
      </c>
      <c r="G13" s="14">
        <v>170990</v>
      </c>
      <c r="H13" s="14">
        <v>79457</v>
      </c>
      <c r="I13" s="14">
        <v>60725</v>
      </c>
      <c r="J13" s="12">
        <f t="shared" si="2"/>
        <v>917121</v>
      </c>
    </row>
    <row r="14" spans="1:10" ht="15.75">
      <c r="A14" s="15" t="s">
        <v>28</v>
      </c>
      <c r="B14" s="14">
        <v>115266</v>
      </c>
      <c r="C14" s="14">
        <v>90987</v>
      </c>
      <c r="D14" s="14">
        <v>150767</v>
      </c>
      <c r="E14" s="14">
        <v>176027</v>
      </c>
      <c r="F14" s="14">
        <v>97161</v>
      </c>
      <c r="G14" s="14">
        <v>170203</v>
      </c>
      <c r="H14" s="14">
        <v>80626</v>
      </c>
      <c r="I14" s="14">
        <v>65082</v>
      </c>
      <c r="J14" s="12">
        <f t="shared" si="2"/>
        <v>946119</v>
      </c>
    </row>
    <row r="15" spans="1:10" ht="15.75">
      <c r="A15" s="15" t="s">
        <v>29</v>
      </c>
      <c r="B15" s="14">
        <v>43928</v>
      </c>
      <c r="C15" s="14">
        <v>39397</v>
      </c>
      <c r="D15" s="14">
        <v>51778</v>
      </c>
      <c r="E15" s="14">
        <v>68139</v>
      </c>
      <c r="F15" s="14">
        <v>36746</v>
      </c>
      <c r="G15" s="14">
        <v>59710</v>
      </c>
      <c r="H15" s="14">
        <v>29372</v>
      </c>
      <c r="I15" s="14">
        <v>19332</v>
      </c>
      <c r="J15" s="12">
        <f t="shared" si="2"/>
        <v>348402</v>
      </c>
    </row>
    <row r="16" spans="1:10" ht="15.75">
      <c r="A16" s="17" t="s">
        <v>30</v>
      </c>
      <c r="B16" s="18">
        <f>B17+B18+B19</f>
        <v>179567</v>
      </c>
      <c r="C16" s="18">
        <f aca="true" t="shared" si="5" ref="C16:I16">C17+C18+C19</f>
        <v>122528</v>
      </c>
      <c r="D16" s="18">
        <f t="shared" si="5"/>
        <v>143204</v>
      </c>
      <c r="E16" s="18">
        <f t="shared" si="5"/>
        <v>214413</v>
      </c>
      <c r="F16" s="18">
        <f t="shared" si="5"/>
        <v>144613</v>
      </c>
      <c r="G16" s="18">
        <f t="shared" si="5"/>
        <v>244522</v>
      </c>
      <c r="H16" s="18">
        <f t="shared" si="5"/>
        <v>147273</v>
      </c>
      <c r="I16" s="18">
        <f t="shared" si="5"/>
        <v>92390</v>
      </c>
      <c r="J16" s="12">
        <f aca="true" t="shared" si="6" ref="J16:J22">SUM(B16:I16)</f>
        <v>1288510</v>
      </c>
    </row>
    <row r="17" spans="1:10" ht="18.75" customHeight="1">
      <c r="A17" s="13" t="s">
        <v>31</v>
      </c>
      <c r="B17" s="14">
        <v>81193</v>
      </c>
      <c r="C17" s="14">
        <v>59171</v>
      </c>
      <c r="D17" s="14">
        <v>68499</v>
      </c>
      <c r="E17" s="14">
        <v>100581</v>
      </c>
      <c r="F17" s="14">
        <v>71792</v>
      </c>
      <c r="G17" s="14">
        <v>119541</v>
      </c>
      <c r="H17" s="14">
        <v>71011</v>
      </c>
      <c r="I17" s="14">
        <v>45078</v>
      </c>
      <c r="J17" s="12">
        <f t="shared" si="6"/>
        <v>616866</v>
      </c>
    </row>
    <row r="18" spans="1:10" ht="18.75" customHeight="1">
      <c r="A18" s="13" t="s">
        <v>32</v>
      </c>
      <c r="B18" s="14">
        <v>73289</v>
      </c>
      <c r="C18" s="14">
        <v>45506</v>
      </c>
      <c r="D18" s="14">
        <v>54976</v>
      </c>
      <c r="E18" s="14">
        <v>82107</v>
      </c>
      <c r="F18" s="14">
        <v>54508</v>
      </c>
      <c r="G18" s="14">
        <v>93886</v>
      </c>
      <c r="H18" s="14">
        <v>58250</v>
      </c>
      <c r="I18" s="14">
        <v>37605</v>
      </c>
      <c r="J18" s="12">
        <f t="shared" si="6"/>
        <v>500127</v>
      </c>
    </row>
    <row r="19" spans="1:10" ht="18.75" customHeight="1">
      <c r="A19" s="13" t="s">
        <v>33</v>
      </c>
      <c r="B19" s="14">
        <v>25085</v>
      </c>
      <c r="C19" s="14">
        <v>17851</v>
      </c>
      <c r="D19" s="14">
        <v>19729</v>
      </c>
      <c r="E19" s="14">
        <v>31725</v>
      </c>
      <c r="F19" s="14">
        <v>18313</v>
      </c>
      <c r="G19" s="14">
        <v>31095</v>
      </c>
      <c r="H19" s="14">
        <v>18012</v>
      </c>
      <c r="I19" s="14">
        <v>9707</v>
      </c>
      <c r="J19" s="12">
        <f t="shared" si="6"/>
        <v>171517</v>
      </c>
    </row>
    <row r="20" spans="1:10" ht="18.75" customHeight="1">
      <c r="A20" s="17" t="s">
        <v>34</v>
      </c>
      <c r="B20" s="14">
        <f>B21+B22</f>
        <v>55691</v>
      </c>
      <c r="C20" s="14">
        <f aca="true" t="shared" si="7" ref="C20:I20">C21+C22</f>
        <v>47631</v>
      </c>
      <c r="D20" s="14">
        <f t="shared" si="7"/>
        <v>73375</v>
      </c>
      <c r="E20" s="14">
        <f t="shared" si="7"/>
        <v>98000</v>
      </c>
      <c r="F20" s="14">
        <f t="shared" si="7"/>
        <v>55294</v>
      </c>
      <c r="G20" s="14">
        <f t="shared" si="7"/>
        <v>77509</v>
      </c>
      <c r="H20" s="14">
        <f t="shared" si="7"/>
        <v>33949</v>
      </c>
      <c r="I20" s="14">
        <f t="shared" si="7"/>
        <v>18634</v>
      </c>
      <c r="J20" s="12">
        <f t="shared" si="6"/>
        <v>460083</v>
      </c>
    </row>
    <row r="21" spans="1:10" ht="18.75" customHeight="1">
      <c r="A21" s="13" t="s">
        <v>35</v>
      </c>
      <c r="B21" s="14">
        <v>31744</v>
      </c>
      <c r="C21" s="14">
        <v>27150</v>
      </c>
      <c r="D21" s="14">
        <v>41824</v>
      </c>
      <c r="E21" s="14">
        <v>55860</v>
      </c>
      <c r="F21" s="14">
        <v>31518</v>
      </c>
      <c r="G21" s="14">
        <v>44180</v>
      </c>
      <c r="H21" s="14">
        <v>19351</v>
      </c>
      <c r="I21" s="14">
        <v>10621</v>
      </c>
      <c r="J21" s="12">
        <f t="shared" si="6"/>
        <v>262248</v>
      </c>
    </row>
    <row r="22" spans="1:10" ht="18.75" customHeight="1">
      <c r="A22" s="13" t="s">
        <v>36</v>
      </c>
      <c r="B22" s="14">
        <v>23947</v>
      </c>
      <c r="C22" s="14">
        <v>20481</v>
      </c>
      <c r="D22" s="14">
        <v>31551</v>
      </c>
      <c r="E22" s="14">
        <v>42140</v>
      </c>
      <c r="F22" s="14">
        <v>23776</v>
      </c>
      <c r="G22" s="14">
        <v>33329</v>
      </c>
      <c r="H22" s="14">
        <v>14598</v>
      </c>
      <c r="I22" s="14">
        <v>8013</v>
      </c>
      <c r="J22" s="12">
        <f t="shared" si="6"/>
        <v>197835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0.9593232233399415</v>
      </c>
      <c r="C28" s="23">
        <f aca="true" t="shared" si="8" ref="C28:I28">(((+C$8+C$16)*C$25)+(C$20*C$26))/C$7</f>
        <v>0.9612733962331583</v>
      </c>
      <c r="D28" s="23">
        <f t="shared" si="8"/>
        <v>0.9756176388893593</v>
      </c>
      <c r="E28" s="23">
        <f t="shared" si="8"/>
        <v>0.9754293207448204</v>
      </c>
      <c r="F28" s="23">
        <f t="shared" si="8"/>
        <v>0.9712739957743911</v>
      </c>
      <c r="G28" s="23">
        <f t="shared" si="8"/>
        <v>0.9729730531673285</v>
      </c>
      <c r="H28" s="23">
        <f t="shared" si="8"/>
        <v>0.9144544768562292</v>
      </c>
      <c r="I28" s="23">
        <f t="shared" si="8"/>
        <v>0.9761646283423231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1.4951052435752987</v>
      </c>
      <c r="C31" s="26">
        <f aca="true" t="shared" si="9" ref="C31:I31">C28*C30</f>
        <v>1.473151479727315</v>
      </c>
      <c r="D31" s="26">
        <f t="shared" si="9"/>
        <v>1.510451228528506</v>
      </c>
      <c r="E31" s="26">
        <f t="shared" si="9"/>
        <v>1.5093793309205352</v>
      </c>
      <c r="F31" s="26">
        <f t="shared" si="9"/>
        <v>1.4626415102366557</v>
      </c>
      <c r="G31" s="26">
        <f t="shared" si="9"/>
        <v>1.5357406671193115</v>
      </c>
      <c r="H31" s="26">
        <f t="shared" si="9"/>
        <v>1.6540652577375472</v>
      </c>
      <c r="I31" s="26">
        <f t="shared" si="9"/>
        <v>1.8676957834073669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791139.42</v>
      </c>
      <c r="C37" s="29">
        <f aca="true" t="shared" si="11" ref="C37:I37">+C38+C39</f>
        <v>618303.77</v>
      </c>
      <c r="D37" s="29">
        <f t="shared" si="11"/>
        <v>891821.76</v>
      </c>
      <c r="E37" s="29">
        <f t="shared" si="11"/>
        <v>1151052.68</v>
      </c>
      <c r="F37" s="29">
        <f t="shared" si="11"/>
        <v>681890.79</v>
      </c>
      <c r="G37" s="29">
        <f t="shared" si="11"/>
        <v>1167129.12</v>
      </c>
      <c r="H37" s="29">
        <f t="shared" si="11"/>
        <v>640291.97</v>
      </c>
      <c r="I37" s="29">
        <f t="shared" si="11"/>
        <v>518009.16</v>
      </c>
      <c r="J37" s="29">
        <f t="shared" si="10"/>
        <v>6459638.67</v>
      </c>
      <c r="L37" s="43"/>
      <c r="M37" s="43"/>
    </row>
    <row r="38" spans="1:10" ht="15.75">
      <c r="A38" s="17" t="s">
        <v>76</v>
      </c>
      <c r="B38" s="30">
        <f>ROUND(+B7*B31,2)</f>
        <v>791139.42</v>
      </c>
      <c r="C38" s="30">
        <f aca="true" t="shared" si="12" ref="C38:I38">ROUND(+C7*C31,2)</f>
        <v>618303.77</v>
      </c>
      <c r="D38" s="30">
        <f t="shared" si="12"/>
        <v>891821.76</v>
      </c>
      <c r="E38" s="30">
        <f t="shared" si="12"/>
        <v>1151052.68</v>
      </c>
      <c r="F38" s="30">
        <f t="shared" si="12"/>
        <v>681890.79</v>
      </c>
      <c r="G38" s="30">
        <f t="shared" si="12"/>
        <v>1167129.12</v>
      </c>
      <c r="H38" s="30">
        <f t="shared" si="12"/>
        <v>640291.97</v>
      </c>
      <c r="I38" s="30">
        <f t="shared" si="12"/>
        <v>518009.16</v>
      </c>
      <c r="J38" s="30">
        <f>SUM(B38:I38)</f>
        <v>6459638.67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-99244.13</v>
      </c>
      <c r="C41" s="31">
        <f t="shared" si="13"/>
        <v>-105268.8</v>
      </c>
      <c r="D41" s="31">
        <f t="shared" si="13"/>
        <v>-89024.4</v>
      </c>
      <c r="E41" s="31">
        <f t="shared" si="13"/>
        <v>-133259.51</v>
      </c>
      <c r="F41" s="31">
        <f t="shared" si="13"/>
        <v>-97979.03</v>
      </c>
      <c r="G41" s="31">
        <f t="shared" si="13"/>
        <v>-134563.32</v>
      </c>
      <c r="H41" s="31">
        <f t="shared" si="13"/>
        <v>-67550.61</v>
      </c>
      <c r="I41" s="31">
        <f t="shared" si="13"/>
        <v>-69771</v>
      </c>
      <c r="J41" s="31">
        <f t="shared" si="13"/>
        <v>-796660.8</v>
      </c>
      <c r="L41" s="43"/>
    </row>
    <row r="42" spans="1:12" ht="15.75">
      <c r="A42" s="17" t="s">
        <v>45</v>
      </c>
      <c r="B42" s="32">
        <f>B43+B44</f>
        <v>-85722</v>
      </c>
      <c r="C42" s="32">
        <f aca="true" t="shared" si="14" ref="C42:I42">C43+C44</f>
        <v>-87876</v>
      </c>
      <c r="D42" s="32">
        <f t="shared" si="14"/>
        <v>-77388</v>
      </c>
      <c r="E42" s="32">
        <f t="shared" si="14"/>
        <v>-109149</v>
      </c>
      <c r="F42" s="32">
        <f t="shared" si="14"/>
        <v>-92280</v>
      </c>
      <c r="G42" s="32">
        <f t="shared" si="14"/>
        <v>-99273</v>
      </c>
      <c r="H42" s="32">
        <f t="shared" si="14"/>
        <v>-45792</v>
      </c>
      <c r="I42" s="32">
        <f t="shared" si="14"/>
        <v>-62340</v>
      </c>
      <c r="J42" s="31">
        <f t="shared" si="10"/>
        <v>-659820</v>
      </c>
      <c r="L42" s="43"/>
    </row>
    <row r="43" spans="1:12" ht="15.75">
      <c r="A43" s="13" t="s">
        <v>70</v>
      </c>
      <c r="B43" s="32">
        <f aca="true" t="shared" si="15" ref="B43:I43">ROUND(-B9*$D$3,2)</f>
        <v>-86868</v>
      </c>
      <c r="C43" s="32">
        <f t="shared" si="15"/>
        <v>-89409</v>
      </c>
      <c r="D43" s="32">
        <f t="shared" si="15"/>
        <v>-92712</v>
      </c>
      <c r="E43" s="32">
        <f t="shared" si="15"/>
        <v>-109149</v>
      </c>
      <c r="F43" s="32">
        <f t="shared" si="15"/>
        <v>-94800</v>
      </c>
      <c r="G43" s="32">
        <f t="shared" si="15"/>
        <v>-111132</v>
      </c>
      <c r="H43" s="32">
        <f t="shared" si="15"/>
        <v>-49275</v>
      </c>
      <c r="I43" s="32">
        <f t="shared" si="15"/>
        <v>-63567</v>
      </c>
      <c r="J43" s="31">
        <f t="shared" si="10"/>
        <v>-696912</v>
      </c>
      <c r="L43" s="43"/>
    </row>
    <row r="44" spans="1:12" ht="15.75">
      <c r="A44" s="13" t="s">
        <v>69</v>
      </c>
      <c r="B44" s="32">
        <f>ROUND(B11*$D$3,2)</f>
        <v>1146</v>
      </c>
      <c r="C44" s="32">
        <f aca="true" t="shared" si="16" ref="C44:I44">ROUND(C11*$D$3,2)</f>
        <v>1533</v>
      </c>
      <c r="D44" s="32">
        <f t="shared" si="16"/>
        <v>15324</v>
      </c>
      <c r="E44" s="32">
        <f t="shared" si="16"/>
        <v>0</v>
      </c>
      <c r="F44" s="32">
        <f t="shared" si="16"/>
        <v>2520</v>
      </c>
      <c r="G44" s="32">
        <f t="shared" si="16"/>
        <v>11859</v>
      </c>
      <c r="H44" s="32">
        <f t="shared" si="16"/>
        <v>3483</v>
      </c>
      <c r="I44" s="32">
        <f t="shared" si="16"/>
        <v>1227</v>
      </c>
      <c r="J44" s="31">
        <f>SUM(B44:I44)</f>
        <v>37092</v>
      </c>
      <c r="L44" s="43"/>
    </row>
    <row r="45" spans="1:12" ht="15.75">
      <c r="A45" s="17" t="s">
        <v>46</v>
      </c>
      <c r="B45" s="32">
        <f aca="true" t="shared" si="17" ref="B45:J45">SUM(B46:B50)</f>
        <v>-13522.13</v>
      </c>
      <c r="C45" s="32">
        <f t="shared" si="17"/>
        <v>-17392.8</v>
      </c>
      <c r="D45" s="32">
        <f t="shared" si="17"/>
        <v>-11636.4</v>
      </c>
      <c r="E45" s="32">
        <f t="shared" si="17"/>
        <v>-24110.51</v>
      </c>
      <c r="F45" s="32">
        <f t="shared" si="17"/>
        <v>-5699.03</v>
      </c>
      <c r="G45" s="32">
        <f t="shared" si="17"/>
        <v>-35290.32</v>
      </c>
      <c r="H45" s="32">
        <f t="shared" si="17"/>
        <v>-21758.61</v>
      </c>
      <c r="I45" s="32">
        <f t="shared" si="17"/>
        <v>-7431</v>
      </c>
      <c r="J45" s="32">
        <f t="shared" si="17"/>
        <v>-136840.8</v>
      </c>
      <c r="L45" s="57"/>
    </row>
    <row r="46" spans="1:10" ht="15.75">
      <c r="A46" s="13" t="s">
        <v>63</v>
      </c>
      <c r="B46" s="27">
        <v>-13522.13</v>
      </c>
      <c r="C46" s="27">
        <v>-17392.8</v>
      </c>
      <c r="D46" s="27">
        <v>-11636.4</v>
      </c>
      <c r="E46" s="27">
        <v>-24110.51</v>
      </c>
      <c r="F46" s="27">
        <v>-5699.03</v>
      </c>
      <c r="G46" s="27">
        <v>-35290.32</v>
      </c>
      <c r="H46" s="27">
        <v>-21758.61</v>
      </c>
      <c r="I46" s="27">
        <v>-7431</v>
      </c>
      <c r="J46" s="27">
        <f t="shared" si="10"/>
        <v>-136840.8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691895.29</v>
      </c>
      <c r="C53" s="35">
        <f t="shared" si="18"/>
        <v>513034.97000000003</v>
      </c>
      <c r="D53" s="35">
        <f t="shared" si="18"/>
        <v>802797.36</v>
      </c>
      <c r="E53" s="35">
        <f t="shared" si="18"/>
        <v>1017793.1699999999</v>
      </c>
      <c r="F53" s="35">
        <f t="shared" si="18"/>
        <v>583911.76</v>
      </c>
      <c r="G53" s="35">
        <f t="shared" si="18"/>
        <v>1032565.8</v>
      </c>
      <c r="H53" s="35">
        <f t="shared" si="18"/>
        <v>572741.36</v>
      </c>
      <c r="I53" s="35">
        <f t="shared" si="18"/>
        <v>448238.16</v>
      </c>
      <c r="J53" s="35">
        <f>SUM(B53:I53)</f>
        <v>5662977.87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5662977.859999999</v>
      </c>
      <c r="L56" s="43"/>
    </row>
    <row r="57" spans="1:10" ht="17.25" customHeight="1">
      <c r="A57" s="17" t="s">
        <v>49</v>
      </c>
      <c r="B57" s="45">
        <v>107273.89</v>
      </c>
      <c r="C57" s="45">
        <v>107598.42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214872.31</v>
      </c>
    </row>
    <row r="58" spans="1:10" ht="17.25" customHeight="1">
      <c r="A58" s="17" t="s">
        <v>55</v>
      </c>
      <c r="B58" s="45">
        <v>241865.89</v>
      </c>
      <c r="C58" s="45">
        <v>209006.17</v>
      </c>
      <c r="D58" s="44">
        <v>0</v>
      </c>
      <c r="E58" s="45">
        <v>58206.18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509078.24000000005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47790.77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47790.77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115979.94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115979.94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36222.54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36222.54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44405.21</v>
      </c>
      <c r="E62" s="44">
        <v>0</v>
      </c>
      <c r="F62" s="45">
        <v>71023.38</v>
      </c>
      <c r="G62" s="44">
        <v>0</v>
      </c>
      <c r="H62" s="44">
        <v>0</v>
      </c>
      <c r="I62" s="44">
        <v>0</v>
      </c>
      <c r="J62" s="35">
        <f t="shared" si="19"/>
        <v>115428.59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59085.36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59085.36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73077.73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73077.73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11910.22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11910.22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172746.15</v>
      </c>
      <c r="G66" s="44">
        <v>0</v>
      </c>
      <c r="H66" s="44">
        <v>0</v>
      </c>
      <c r="I66" s="44">
        <v>0</v>
      </c>
      <c r="J66" s="35">
        <f t="shared" si="19"/>
        <v>172746.15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115161.01</v>
      </c>
      <c r="H67" s="45">
        <v>143790.06</v>
      </c>
      <c r="I67" s="44">
        <v>0</v>
      </c>
      <c r="J67" s="32">
        <f t="shared" si="19"/>
        <v>258951.07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222498.7</v>
      </c>
      <c r="H68" s="44">
        <v>0</v>
      </c>
      <c r="I68" s="44">
        <v>0</v>
      </c>
      <c r="J68" s="35">
        <f t="shared" si="19"/>
        <v>222498.7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18798.59</v>
      </c>
      <c r="J69" s="32">
        <f t="shared" si="19"/>
        <v>18798.59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91101.02</v>
      </c>
      <c r="J70" s="35">
        <f t="shared" si="19"/>
        <v>91101.02</v>
      </c>
    </row>
    <row r="71" spans="1:10" ht="17.25" customHeight="1">
      <c r="A71" s="41" t="s">
        <v>68</v>
      </c>
      <c r="B71" s="39">
        <v>342755.52</v>
      </c>
      <c r="C71" s="39">
        <v>196430.38</v>
      </c>
      <c r="D71" s="39">
        <v>558398.89</v>
      </c>
      <c r="E71" s="39">
        <v>815513.67</v>
      </c>
      <c r="F71" s="39">
        <v>340142.23</v>
      </c>
      <c r="G71" s="39">
        <v>694906.09</v>
      </c>
      <c r="H71" s="39">
        <v>428951.3</v>
      </c>
      <c r="I71" s="39">
        <v>338338.55</v>
      </c>
      <c r="J71" s="39">
        <f>SUM(B71:I71)</f>
        <v>3715436.6299999994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1.5832401139129493</v>
      </c>
      <c r="C75" s="49">
        <v>1.5515031070869125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1.4741919976056417</v>
      </c>
      <c r="C76" s="49">
        <v>1.4431597310306428</v>
      </c>
      <c r="D76" s="44"/>
      <c r="E76" s="49">
        <v>1.5405601229420345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1.4139505498117984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1.4884951380650973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1.7806953315085159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1.7048655480262451</v>
      </c>
      <c r="E80" s="44">
        <v>0</v>
      </c>
      <c r="F80" s="49">
        <v>1.511498344370861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1.4868836574370266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1.48487928265905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1.471239851382964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1.4529287747529527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1.4765153405637137</v>
      </c>
      <c r="H85" s="49">
        <v>1.6540652592856664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1.616133010732676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1.8264040359596405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1.890978511539264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2013-09-10T18:17:54Z</dcterms:modified>
  <cp:category/>
  <cp:version/>
  <cp:contentType/>
  <cp:contentStatus/>
</cp:coreProperties>
</file>