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E28" i="8"/>
  <c r="E27"/>
  <c r="E26"/>
  <c r="J56" l="1"/>
  <c r="J55"/>
  <c r="J91" l="1"/>
  <c r="J90"/>
  <c r="J89"/>
  <c r="J88"/>
  <c r="J85"/>
  <c r="J81"/>
  <c r="J77"/>
  <c r="J64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F25"/>
  <c r="G25"/>
  <c r="H25"/>
  <c r="I25"/>
  <c r="J36"/>
  <c r="J37"/>
  <c r="J38"/>
  <c r="J40"/>
  <c r="J41"/>
  <c r="J42"/>
  <c r="J43"/>
  <c r="J44"/>
  <c r="J45"/>
  <c r="J46"/>
  <c r="J52"/>
  <c r="I54"/>
  <c r="J54"/>
  <c r="J57"/>
  <c r="B63"/>
  <c r="B62" s="1"/>
  <c r="C63"/>
  <c r="C62" s="1"/>
  <c r="D63"/>
  <c r="D62" s="1"/>
  <c r="E63"/>
  <c r="E62" s="1"/>
  <c r="F63"/>
  <c r="F62" s="1"/>
  <c r="G63"/>
  <c r="G62" s="1"/>
  <c r="H63"/>
  <c r="H62" s="1"/>
  <c r="I63"/>
  <c r="I62" s="1"/>
  <c r="J63"/>
  <c r="J65"/>
  <c r="J66"/>
  <c r="J67"/>
  <c r="J68"/>
  <c r="B69"/>
  <c r="C69"/>
  <c r="D69"/>
  <c r="E69"/>
  <c r="F69"/>
  <c r="G69"/>
  <c r="H69"/>
  <c r="I69"/>
  <c r="J70"/>
  <c r="J71"/>
  <c r="J72"/>
  <c r="J73"/>
  <c r="J74"/>
  <c r="J76"/>
  <c r="J80"/>
  <c r="J82"/>
  <c r="J86"/>
  <c r="J93"/>
  <c r="J102"/>
  <c r="J103"/>
  <c r="J106"/>
  <c r="J107"/>
  <c r="J108"/>
  <c r="J109"/>
  <c r="J111"/>
  <c r="J112"/>
  <c r="J113"/>
  <c r="J114"/>
  <c r="J115"/>
  <c r="J116"/>
  <c r="J117"/>
  <c r="J118"/>
  <c r="J119"/>
  <c r="J120"/>
  <c r="J121"/>
  <c r="J122"/>
  <c r="I8" l="1"/>
  <c r="I7" s="1"/>
  <c r="G8"/>
  <c r="G7" s="1"/>
  <c r="E8"/>
  <c r="E7" s="1"/>
  <c r="C8"/>
  <c r="C7" s="1"/>
  <c r="H8"/>
  <c r="H7" s="1"/>
  <c r="F8"/>
  <c r="F7" s="1"/>
  <c r="F50" s="1"/>
  <c r="F49" s="1"/>
  <c r="F48" s="1"/>
  <c r="D8"/>
  <c r="D7" s="1"/>
  <c r="D50" s="1"/>
  <c r="D49" s="1"/>
  <c r="D48" s="1"/>
  <c r="B8"/>
  <c r="H61"/>
  <c r="D61"/>
  <c r="C61"/>
  <c r="I61"/>
  <c r="J69"/>
  <c r="G61"/>
  <c r="E61"/>
  <c r="F61"/>
  <c r="F94" s="1"/>
  <c r="F110" s="1"/>
  <c r="J110" s="1"/>
  <c r="D94"/>
  <c r="D105" s="1"/>
  <c r="J105" s="1"/>
  <c r="J8"/>
  <c r="J7" s="1"/>
  <c r="B7"/>
  <c r="B50" s="1"/>
  <c r="J62"/>
  <c r="B61"/>
  <c r="E53"/>
  <c r="J53" s="1"/>
  <c r="E50"/>
  <c r="C50"/>
  <c r="C51"/>
  <c r="J51" s="1"/>
  <c r="J9"/>
  <c r="C49" l="1"/>
  <c r="C48" s="1"/>
  <c r="C94" s="1"/>
  <c r="C104" s="1"/>
  <c r="J104" s="1"/>
  <c r="H50"/>
  <c r="H49" s="1"/>
  <c r="H48" s="1"/>
  <c r="H94" s="1"/>
  <c r="I50"/>
  <c r="I49" s="1"/>
  <c r="I48" s="1"/>
  <c r="I94" s="1"/>
  <c r="G50"/>
  <c r="G49" s="1"/>
  <c r="G48" s="1"/>
  <c r="G94" s="1"/>
  <c r="J61"/>
  <c r="J101"/>
  <c r="B49"/>
  <c r="B48" s="1"/>
  <c r="B94" s="1"/>
  <c r="E49"/>
  <c r="E48" s="1"/>
  <c r="E94" s="1"/>
  <c r="J50" l="1"/>
  <c r="J49" s="1"/>
  <c r="J48" s="1"/>
  <c r="J94" s="1"/>
</calcChain>
</file>

<file path=xl/sharedStrings.xml><?xml version="1.0" encoding="utf-8"?>
<sst xmlns="http://schemas.openxmlformats.org/spreadsheetml/2006/main" count="133" uniqueCount="133">
  <si>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</si>
  <si>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</si>
  <si>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</si>
  <si>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</si>
  <si>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</si>
  <si>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</si>
  <si>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</si>
  <si>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</si>
  <si>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</si>
  <si>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</si>
  <si>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</si>
  <si>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</si>
  <si>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</si>
  <si>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</si>
  <si>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</si>
  <si>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</si>
  <si>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</si>
  <si>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</si>
  <si>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</si>
  <si>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</si>
  <si>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</si>
  <si>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</si>
  <si>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</si>
  <si>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</si>
  <si>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</si>
  <si>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</si>
  <si>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</si>
  <si>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</si>
  <si>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</si>
  <si>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</si>
  <si>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</si>
  <si>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</si>
  <si>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</si>
  <si>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</si>
  <si>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</si>
  <si>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</si>
  <si>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</si>
  <si>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</si>
  <si>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</si>
  <si>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</si>
  <si>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</si>
  <si>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</si>
  <si>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</si>
  <si>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</si>
  <si>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</si>
  <si>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</si>
  <si>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</si>
  <si>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</si>
  <si>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</si>
  <si>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</si>
  <si>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</si>
  <si>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</si>
  <si>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</si>
  <si>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</si>
  <si>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</si>
  <si>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</si>
  <si>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</si>
  <si>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</si>
  <si>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</si>
  <si>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</si>
  <si>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</si>
  <si>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</si>
  <si>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</si>
  <si>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</si>
  <si>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</si>
  <si>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</si>
  <si>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</si>
  <si>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</si>
  <si>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</si>
  <si>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</si>
  <si>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</si>
  <si>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</si>
  <si>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</si>
  <si>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</si>
  <si>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</si>
  <si>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</si>
  <si>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</si>
  <si>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</si>
  <si>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</si>
  <si>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</si>
  <si>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</si>
  <si>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</si>
  <si>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</si>
  <si>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</si>
  <si>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</si>
  <si>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</si>
  <si>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</si>
  <si>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</si>
  <si>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</si>
  <si>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</si>
  <si>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</si>
  <si>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</si>
  <si>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</si>
  <si>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</si>
  <si>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</si>
  <si>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</si>
  <si>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</si>
  <si>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</si>
  <si>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</si>
  <si>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</si>
  <si>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</si>
  <si>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</si>
  <si>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</si>
  <si>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</si>
  <si>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</si>
  <si>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 xml:space="preserve">6.2.19. Acordo Trabalhista OAK Tree </t>
  </si>
  <si>
    <t>8.6. Empresa de Transportes Itaquera Brasil S.A - Garagem Tiradentes</t>
  </si>
  <si>
    <t>8.7. Empresa de Transportes Itaquera Brasil S.A - Garagem Pêssego</t>
  </si>
  <si>
    <t>6.2.20. Descumprimento de anuência do órgão regulador</t>
  </si>
  <si>
    <t xml:space="preserve">6.2.21. Interrupção na prestação do serviço </t>
  </si>
  <si>
    <t>7. Remuneração Líquida a Pagar (7.1. + 7.2.)</t>
  </si>
  <si>
    <t>7.1. Pelo Transporte Coletivo (5.1 + 6.1 + 6.2 + 6.3)</t>
  </si>
  <si>
    <t>7.2. Pelo Serviço Atende (5.2 + 6.4 + 7.2.1)</t>
  </si>
  <si>
    <t>7.2.1 Ajuste do dia anterior</t>
  </si>
  <si>
    <t xml:space="preserve">7.2.2 Ajuste para o dia seguinte </t>
  </si>
  <si>
    <t>Notas: (1) Revisões de remuneração referentes aos seguintes fatos geradores:</t>
  </si>
  <si>
    <t>6.3. Revisão de Remuneração pelo Transporte Coletivo (1)</t>
  </si>
  <si>
    <t>6.4. Revisão de Remuneração pelo Serviço Atende</t>
  </si>
  <si>
    <t xml:space="preserve"> - Remuneração das linhas da USP do mês de agosto/13.</t>
  </si>
  <si>
    <t xml:space="preserve"> - Combustível não fóssil referente ao período de maio a setembro/13.</t>
  </si>
  <si>
    <t xml:space="preserve"> - Tarifa de remuneração pela renovação da frota, período de 03/08 a 02/09/13.</t>
  </si>
  <si>
    <t xml:space="preserve"> - Passageiros transportados, processados pelo sistema de bilhetagem eletrônica, referentes ao mês de agosto/13 - todas as áreas ( 181.608 passageiros).</t>
  </si>
  <si>
    <t>OPERAÇÃO 01/09/13 a 30/09/13 - VENCIMENTO 06/09/13 a  07/10/13</t>
  </si>
  <si>
    <t>2. Tarifa de Remuneração por Passageiro Transportado (2.2 + 2.3) - de 01 a 30/09/13</t>
  </si>
  <si>
    <t>2.1. Tarifa de Remuneração por Passageiro Transportado (2.2 + 2.4 + 2.5) - de 01 e 02/09/13</t>
  </si>
  <si>
    <t>2.1.2 Tarifa de Remuneração por Passageiro Transportado (2.2 + 2.4.1 + 2.5) - de 03 a 05/09/13</t>
  </si>
  <si>
    <t>2.1.3 Tarifa de Remuneração por Passageiro Transportado (2.2 + 2.4.2 + 2.5) - de 06 a 30/09/13</t>
  </si>
  <si>
    <t>2.2.  Pelo Transporte de Passageiros</t>
  </si>
  <si>
    <t>2.3.  Pela Substituição de Mini e Micro</t>
  </si>
  <si>
    <t>2.5.  Desconto pelo descumprimento de Renovação da Frota</t>
  </si>
  <si>
    <t>2.4.  Pela Renovação de Frota - (01 e 02/09/13)</t>
  </si>
  <si>
    <t>2.4.1. Pela Renovação de Frota - (de 03 a 05/09/13)</t>
  </si>
  <si>
    <t>2.4.2. Pela Renovação de Frota - (de 06 a 30/09/13)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</si>
</sst>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3" fillId="0" borderId="0" xfId="2" applyNumberFormat="1" applyFont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showGridLines="0" tabSelected="1" topLeftCell="A23" zoomScaleNormal="100" zoomScaleSheetLayoutView="100" workbookViewId="0">
      <pane xSplit="1" topLeftCell="B1" activePane="topRight" state="frozen"/>
      <selection activeCell="A23" sqref="A23"/>
      <selection pane="topRight" activeCell="B32" sqref="B32"/>
    </sheetView>
  </sheetViews>
  <sheetFormatPr defaultRowHeight="14.25"/>
  <cols>
    <col min="1" max="1" width="84" style="1" customWidth="1"/>
    <col min="2" max="2" width="21" style="1" bestFit="1" customWidth="1"/>
    <col min="3" max="3" width="20.25" style="1" bestFit="1" customWidth="1"/>
    <col min="4" max="4" width="20.625" style="1" bestFit="1" customWidth="1"/>
    <col min="5" max="5" width="20.125" style="1" bestFit="1" customWidth="1"/>
    <col min="6" max="6" width="22.625" style="1" bestFit="1" customWidth="1"/>
    <col min="7" max="9" width="20.125" style="1" bestFit="1" customWidth="1"/>
    <col min="10" max="10" width="21.25" style="1" bestFit="1" customWidth="1"/>
    <col min="11" max="16384" width="9" style="1"/>
  </cols>
  <sheetData>
    <row r="1" spans="1:10" ht="21">
      <c r="A1" s="57" t="s">
        <v>101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1">
      <c r="A2" s="58" t="s">
        <v>122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59" t="s">
        <v>17</v>
      </c>
      <c r="B4" s="60" t="s">
        <v>32</v>
      </c>
      <c r="C4" s="61"/>
      <c r="D4" s="61"/>
      <c r="E4" s="61"/>
      <c r="F4" s="61"/>
      <c r="G4" s="61"/>
      <c r="H4" s="61"/>
      <c r="I4" s="62"/>
      <c r="J4" s="63" t="s">
        <v>18</v>
      </c>
    </row>
    <row r="5" spans="1:10" ht="25.5">
      <c r="A5" s="59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59"/>
    </row>
    <row r="6" spans="1:10" ht="18.75" customHeight="1">
      <c r="A6" s="5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59"/>
    </row>
    <row r="7" spans="1:10" ht="17.25" customHeight="1">
      <c r="A7" s="8" t="s">
        <v>33</v>
      </c>
      <c r="B7" s="9">
        <f t="shared" ref="B7:J7" si="0">+B8+B16+B20+B23</f>
        <v>15057539</v>
      </c>
      <c r="C7" s="9">
        <f t="shared" si="0"/>
        <v>18672685</v>
      </c>
      <c r="D7" s="9">
        <f t="shared" si="0"/>
        <v>17218258</v>
      </c>
      <c r="E7" s="9">
        <f t="shared" si="0"/>
        <v>12871309</v>
      </c>
      <c r="F7" s="9">
        <f t="shared" si="0"/>
        <v>12869772</v>
      </c>
      <c r="G7" s="9">
        <f t="shared" si="0"/>
        <v>19722177</v>
      </c>
      <c r="H7" s="9">
        <f t="shared" si="0"/>
        <v>30003041</v>
      </c>
      <c r="I7" s="9">
        <f t="shared" si="0"/>
        <v>13251551</v>
      </c>
      <c r="J7" s="9">
        <f t="shared" si="0"/>
        <v>139666332</v>
      </c>
    </row>
    <row r="8" spans="1:10" ht="17.25" customHeight="1">
      <c r="A8" s="10" t="s">
        <v>34</v>
      </c>
      <c r="B8" s="11">
        <f>B9+B12</f>
        <v>8935322</v>
      </c>
      <c r="C8" s="11">
        <f t="shared" ref="C8:I8" si="1">C9+C12</f>
        <v>11408751</v>
      </c>
      <c r="D8" s="11">
        <f t="shared" si="1"/>
        <v>10127347</v>
      </c>
      <c r="E8" s="11">
        <f t="shared" si="1"/>
        <v>7272296</v>
      </c>
      <c r="F8" s="11">
        <f t="shared" si="1"/>
        <v>7633040</v>
      </c>
      <c r="G8" s="11">
        <f t="shared" si="1"/>
        <v>11030565</v>
      </c>
      <c r="H8" s="11">
        <f t="shared" si="1"/>
        <v>16180218</v>
      </c>
      <c r="I8" s="11">
        <f t="shared" si="1"/>
        <v>8147269</v>
      </c>
      <c r="J8" s="11">
        <f t="shared" ref="J8:J23" si="2">SUM(B8:I8)</f>
        <v>80734808</v>
      </c>
    </row>
    <row r="9" spans="1:10" ht="17.25" customHeight="1">
      <c r="A9" s="15" t="s">
        <v>19</v>
      </c>
      <c r="B9" s="13">
        <f>+B10+B11</f>
        <v>1239224</v>
      </c>
      <c r="C9" s="13">
        <f t="shared" ref="C9:I9" si="3">+C10+C11</f>
        <v>1694365</v>
      </c>
      <c r="D9" s="13">
        <f t="shared" si="3"/>
        <v>1444074</v>
      </c>
      <c r="E9" s="13">
        <f t="shared" si="3"/>
        <v>1020386</v>
      </c>
      <c r="F9" s="13">
        <f t="shared" si="3"/>
        <v>1045970</v>
      </c>
      <c r="G9" s="13">
        <f t="shared" si="3"/>
        <v>1356690</v>
      </c>
      <c r="H9" s="13">
        <f t="shared" si="3"/>
        <v>1549217</v>
      </c>
      <c r="I9" s="13">
        <f t="shared" si="3"/>
        <v>1345172</v>
      </c>
      <c r="J9" s="11">
        <f t="shared" si="2"/>
        <v>10695098</v>
      </c>
    </row>
    <row r="10" spans="1:10" ht="17.25" customHeight="1">
      <c r="A10" s="32" t="s">
        <v>20</v>
      </c>
      <c r="B10" s="13">
        <v>1237156</v>
      </c>
      <c r="C10" s="13">
        <v>1687006</v>
      </c>
      <c r="D10" s="13">
        <v>1435984</v>
      </c>
      <c r="E10" s="13">
        <v>1014007</v>
      </c>
      <c r="F10" s="13">
        <v>1043330</v>
      </c>
      <c r="G10" s="13">
        <v>1349548</v>
      </c>
      <c r="H10" s="13">
        <v>1546582</v>
      </c>
      <c r="I10" s="13">
        <v>1342779</v>
      </c>
      <c r="J10" s="11">
        <f>SUM(B10:I10)</f>
        <v>10656392</v>
      </c>
    </row>
    <row r="11" spans="1:10" ht="17.25" customHeight="1">
      <c r="A11" s="32" t="s">
        <v>21</v>
      </c>
      <c r="B11" s="13">
        <v>2068</v>
      </c>
      <c r="C11" s="13">
        <v>7359</v>
      </c>
      <c r="D11" s="13">
        <v>8090</v>
      </c>
      <c r="E11" s="13">
        <v>6379</v>
      </c>
      <c r="F11" s="13">
        <v>2640</v>
      </c>
      <c r="G11" s="13">
        <v>7142</v>
      </c>
      <c r="H11" s="13">
        <v>2635</v>
      </c>
      <c r="I11" s="13">
        <v>2393</v>
      </c>
      <c r="J11" s="11">
        <f>SUM(B11:I11)</f>
        <v>38706</v>
      </c>
    </row>
    <row r="12" spans="1:10" ht="17.25" customHeight="1">
      <c r="A12" s="15" t="s">
        <v>35</v>
      </c>
      <c r="B12" s="17">
        <f t="shared" ref="B12:I12" si="4">SUM(B13:B15)</f>
        <v>7696098</v>
      </c>
      <c r="C12" s="17">
        <f t="shared" si="4"/>
        <v>9714386</v>
      </c>
      <c r="D12" s="17">
        <f t="shared" si="4"/>
        <v>8683273</v>
      </c>
      <c r="E12" s="17">
        <f t="shared" si="4"/>
        <v>6251910</v>
      </c>
      <c r="F12" s="17">
        <f t="shared" si="4"/>
        <v>6587070</v>
      </c>
      <c r="G12" s="17">
        <f t="shared" si="4"/>
        <v>9673875</v>
      </c>
      <c r="H12" s="17">
        <f t="shared" si="4"/>
        <v>14631001</v>
      </c>
      <c r="I12" s="17">
        <f t="shared" si="4"/>
        <v>6802097</v>
      </c>
      <c r="J12" s="11">
        <f t="shared" si="2"/>
        <v>70039710</v>
      </c>
    </row>
    <row r="13" spans="1:10" ht="17.25" customHeight="1">
      <c r="A13" s="14" t="s">
        <v>22</v>
      </c>
      <c r="B13" s="13">
        <v>3186699</v>
      </c>
      <c r="C13" s="13">
        <v>4347164</v>
      </c>
      <c r="D13" s="13">
        <v>4022641</v>
      </c>
      <c r="E13" s="13">
        <v>2960123</v>
      </c>
      <c r="F13" s="13">
        <v>2987241</v>
      </c>
      <c r="G13" s="13">
        <v>4324477</v>
      </c>
      <c r="H13" s="13">
        <v>6398257</v>
      </c>
      <c r="I13" s="13">
        <v>2836481</v>
      </c>
      <c r="J13" s="11">
        <f t="shared" si="2"/>
        <v>31063083</v>
      </c>
    </row>
    <row r="14" spans="1:10" ht="17.25" customHeight="1">
      <c r="A14" s="14" t="s">
        <v>23</v>
      </c>
      <c r="B14" s="13">
        <v>3310608</v>
      </c>
      <c r="C14" s="13">
        <v>3724867</v>
      </c>
      <c r="D14" s="13">
        <v>3334705</v>
      </c>
      <c r="E14" s="13">
        <v>2320533</v>
      </c>
      <c r="F14" s="13">
        <v>2645322</v>
      </c>
      <c r="G14" s="13">
        <v>3941057</v>
      </c>
      <c r="H14" s="13">
        <v>6448199</v>
      </c>
      <c r="I14" s="13">
        <v>2918345</v>
      </c>
      <c r="J14" s="11">
        <f t="shared" si="2"/>
        <v>28643636</v>
      </c>
    </row>
    <row r="15" spans="1:10" ht="17.25" customHeight="1">
      <c r="A15" s="14" t="s">
        <v>24</v>
      </c>
      <c r="B15" s="13">
        <v>1198791</v>
      </c>
      <c r="C15" s="13">
        <v>1642355</v>
      </c>
      <c r="D15" s="13">
        <v>1325927</v>
      </c>
      <c r="E15" s="13">
        <v>971254</v>
      </c>
      <c r="F15" s="13">
        <v>954507</v>
      </c>
      <c r="G15" s="13">
        <v>1408341</v>
      </c>
      <c r="H15" s="13">
        <v>1784545</v>
      </c>
      <c r="I15" s="13">
        <v>1047271</v>
      </c>
      <c r="J15" s="11">
        <f t="shared" si="2"/>
        <v>10332991</v>
      </c>
    </row>
    <row r="16" spans="1:10" ht="17.25" customHeight="1">
      <c r="A16" s="16" t="s">
        <v>25</v>
      </c>
      <c r="B16" s="11">
        <f>+B17+B18+B19</f>
        <v>5108639</v>
      </c>
      <c r="C16" s="11">
        <f t="shared" ref="C16:I16" si="5">+C17+C18+C19</f>
        <v>5704725</v>
      </c>
      <c r="D16" s="11">
        <f t="shared" si="5"/>
        <v>5360586</v>
      </c>
      <c r="E16" s="11">
        <f t="shared" si="5"/>
        <v>4197573</v>
      </c>
      <c r="F16" s="11">
        <f t="shared" si="5"/>
        <v>4129652</v>
      </c>
      <c r="G16" s="11">
        <f t="shared" si="5"/>
        <v>7229838</v>
      </c>
      <c r="H16" s="11">
        <f t="shared" si="5"/>
        <v>12257014</v>
      </c>
      <c r="I16" s="11">
        <f t="shared" si="5"/>
        <v>4173744</v>
      </c>
      <c r="J16" s="11">
        <f t="shared" si="2"/>
        <v>48161771</v>
      </c>
    </row>
    <row r="17" spans="1:10" ht="17.25" customHeight="1">
      <c r="A17" s="12" t="s">
        <v>26</v>
      </c>
      <c r="B17" s="13">
        <v>2467470</v>
      </c>
      <c r="C17" s="13">
        <v>3081640</v>
      </c>
      <c r="D17" s="13">
        <v>2930397</v>
      </c>
      <c r="E17" s="13">
        <v>2287661</v>
      </c>
      <c r="F17" s="13">
        <v>2210543</v>
      </c>
      <c r="G17" s="13">
        <v>3775540</v>
      </c>
      <c r="H17" s="13">
        <v>6078019</v>
      </c>
      <c r="I17" s="13">
        <v>2176133</v>
      </c>
      <c r="J17" s="11">
        <f t="shared" si="2"/>
        <v>25007403</v>
      </c>
    </row>
    <row r="18" spans="1:10" ht="17.25" customHeight="1">
      <c r="A18" s="12" t="s">
        <v>27</v>
      </c>
      <c r="B18" s="13">
        <v>1980223</v>
      </c>
      <c r="C18" s="13">
        <v>1873607</v>
      </c>
      <c r="D18" s="13">
        <v>1776354</v>
      </c>
      <c r="E18" s="13">
        <v>1378563</v>
      </c>
      <c r="F18" s="13">
        <v>1456283</v>
      </c>
      <c r="G18" s="13">
        <v>2623187</v>
      </c>
      <c r="H18" s="13">
        <v>4933890</v>
      </c>
      <c r="I18" s="13">
        <v>1510408</v>
      </c>
      <c r="J18" s="11">
        <f t="shared" si="2"/>
        <v>17532515</v>
      </c>
    </row>
    <row r="19" spans="1:10" ht="17.25" customHeight="1">
      <c r="A19" s="12" t="s">
        <v>28</v>
      </c>
      <c r="B19" s="13">
        <v>660946</v>
      </c>
      <c r="C19" s="13">
        <v>749478</v>
      </c>
      <c r="D19" s="13">
        <v>653835</v>
      </c>
      <c r="E19" s="13">
        <v>531349</v>
      </c>
      <c r="F19" s="13">
        <v>462826</v>
      </c>
      <c r="G19" s="13">
        <v>831111</v>
      </c>
      <c r="H19" s="13">
        <v>1245105</v>
      </c>
      <c r="I19" s="13">
        <v>487203</v>
      </c>
      <c r="J19" s="11">
        <f t="shared" si="2"/>
        <v>5621853</v>
      </c>
    </row>
    <row r="20" spans="1:10" ht="17.25" customHeight="1">
      <c r="A20" s="16" t="s">
        <v>29</v>
      </c>
      <c r="B20" s="13">
        <v>1013578</v>
      </c>
      <c r="C20" s="13">
        <v>1559209</v>
      </c>
      <c r="D20" s="13">
        <v>1730325</v>
      </c>
      <c r="E20" s="13">
        <v>1401440</v>
      </c>
      <c r="F20" s="13">
        <v>1107080</v>
      </c>
      <c r="G20" s="13">
        <v>1461774</v>
      </c>
      <c r="H20" s="13">
        <v>1565809</v>
      </c>
      <c r="I20" s="13">
        <v>751293</v>
      </c>
      <c r="J20" s="11">
        <f t="shared" si="2"/>
        <v>10590508</v>
      </c>
    </row>
    <row r="21" spans="1:10" ht="17.25" customHeight="1">
      <c r="A21" s="12" t="s">
        <v>30</v>
      </c>
      <c r="B21" s="13">
        <f>ROUND(B$20*0.57,0)</f>
        <v>577739</v>
      </c>
      <c r="C21" s="13">
        <f>ROUND(C$20*0.57,0)</f>
        <v>888749</v>
      </c>
      <c r="D21" s="13">
        <f t="shared" ref="D21:I21" si="6">ROUND(D$20*0.57,0)</f>
        <v>986285</v>
      </c>
      <c r="E21" s="13">
        <f t="shared" si="6"/>
        <v>798821</v>
      </c>
      <c r="F21" s="13">
        <f t="shared" si="6"/>
        <v>631036</v>
      </c>
      <c r="G21" s="13">
        <f t="shared" si="6"/>
        <v>833211</v>
      </c>
      <c r="H21" s="13">
        <f t="shared" si="6"/>
        <v>892511</v>
      </c>
      <c r="I21" s="13">
        <f t="shared" si="6"/>
        <v>428237</v>
      </c>
      <c r="J21" s="11">
        <f t="shared" si="2"/>
        <v>6036589</v>
      </c>
    </row>
    <row r="22" spans="1:10" ht="17.25" customHeight="1">
      <c r="A22" s="12" t="s">
        <v>31</v>
      </c>
      <c r="B22" s="13">
        <f>ROUND(B$20*0.43,0)</f>
        <v>435839</v>
      </c>
      <c r="C22" s="13">
        <f t="shared" ref="C22:I22" si="7">ROUND(C$20*0.43,0)</f>
        <v>670460</v>
      </c>
      <c r="D22" s="13">
        <f t="shared" si="7"/>
        <v>744040</v>
      </c>
      <c r="E22" s="13">
        <f t="shared" si="7"/>
        <v>602619</v>
      </c>
      <c r="F22" s="13">
        <f t="shared" si="7"/>
        <v>476044</v>
      </c>
      <c r="G22" s="13">
        <f t="shared" si="7"/>
        <v>628563</v>
      </c>
      <c r="H22" s="13">
        <f t="shared" si="7"/>
        <v>673298</v>
      </c>
      <c r="I22" s="13">
        <f t="shared" si="7"/>
        <v>323056</v>
      </c>
      <c r="J22" s="11">
        <f t="shared" si="2"/>
        <v>4553919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179245</v>
      </c>
      <c r="J23" s="11">
        <f t="shared" si="2"/>
        <v>179245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123</v>
      </c>
      <c r="B25" s="35">
        <f>SUM(B29:B34)</f>
        <v>2.2709000000000001</v>
      </c>
      <c r="C25" s="35">
        <f>SUM(C29:C34)</f>
        <v>2.5901443</v>
      </c>
      <c r="D25" s="35">
        <f>SUM(D29:D34)</f>
        <v>2.7275</v>
      </c>
      <c r="E25" s="34">
        <v>0</v>
      </c>
      <c r="F25" s="35">
        <f>SUM(F29:F34)</f>
        <v>2.3376999999999999</v>
      </c>
      <c r="G25" s="35">
        <f>SUM(G29:G34)</f>
        <v>2.4076</v>
      </c>
      <c r="H25" s="35">
        <f>SUM(H29:H34)</f>
        <v>2.0710999999999999</v>
      </c>
      <c r="I25" s="35">
        <f>SUM(I29:I34)</f>
        <v>2.2637999999999998</v>
      </c>
      <c r="J25" s="21"/>
    </row>
    <row r="26" spans="1:10" ht="17.25" customHeight="1">
      <c r="A26" s="16" t="s">
        <v>124</v>
      </c>
      <c r="B26" s="35"/>
      <c r="C26" s="35"/>
      <c r="D26" s="35"/>
      <c r="E26" s="35">
        <f>+E29+E31+E34</f>
        <v>2.7283779999999997</v>
      </c>
      <c r="F26" s="35"/>
      <c r="G26" s="35"/>
      <c r="H26" s="35"/>
      <c r="I26" s="35"/>
      <c r="J26" s="21"/>
    </row>
    <row r="27" spans="1:10" ht="17.25" customHeight="1">
      <c r="A27" s="12" t="s">
        <v>125</v>
      </c>
      <c r="B27" s="35"/>
      <c r="C27" s="35"/>
      <c r="D27" s="35"/>
      <c r="E27" s="35">
        <f>+E29+E32+E34</f>
        <v>2.727868</v>
      </c>
      <c r="F27" s="35"/>
      <c r="G27" s="35"/>
      <c r="H27" s="35"/>
      <c r="I27" s="35"/>
      <c r="J27" s="21"/>
    </row>
    <row r="28" spans="1:10" ht="17.25" customHeight="1">
      <c r="A28" s="12" t="s">
        <v>126</v>
      </c>
      <c r="B28" s="35"/>
      <c r="C28" s="35"/>
      <c r="D28" s="35"/>
      <c r="E28" s="35">
        <f>+E29+E33+E34</f>
        <v>2.737768</v>
      </c>
      <c r="F28" s="35"/>
      <c r="G28" s="35"/>
      <c r="H28" s="35"/>
      <c r="I28" s="35"/>
      <c r="J28" s="21"/>
    </row>
    <row r="29" spans="1:10" ht="17.25" customHeight="1">
      <c r="A29" s="16" t="s">
        <v>127</v>
      </c>
      <c r="B29" s="35">
        <v>2.2709000000000001</v>
      </c>
      <c r="C29" s="35">
        <v>2.5844</v>
      </c>
      <c r="D29" s="35">
        <v>2.7275</v>
      </c>
      <c r="E29" s="35">
        <v>2.6789999999999998</v>
      </c>
      <c r="F29" s="35">
        <v>2.3376999999999999</v>
      </c>
      <c r="G29" s="35">
        <v>2.4076</v>
      </c>
      <c r="H29" s="35">
        <v>2.0710999999999999</v>
      </c>
      <c r="I29" s="35">
        <v>2.2637999999999998</v>
      </c>
      <c r="J29" s="21"/>
    </row>
    <row r="30" spans="1:10" ht="17.25" customHeight="1">
      <c r="A30" s="33" t="s">
        <v>128</v>
      </c>
      <c r="B30" s="34">
        <v>0</v>
      </c>
      <c r="C30" s="52">
        <v>5.7442999999999999E-3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20"/>
    </row>
    <row r="31" spans="1:10" ht="17.25" customHeight="1">
      <c r="A31" s="33" t="s">
        <v>130</v>
      </c>
      <c r="B31" s="34">
        <v>0</v>
      </c>
      <c r="C31" s="34">
        <v>0</v>
      </c>
      <c r="D31" s="34">
        <v>0</v>
      </c>
      <c r="E31" s="36">
        <v>7.0928000000000005E-2</v>
      </c>
      <c r="F31" s="34">
        <v>0</v>
      </c>
      <c r="G31" s="34">
        <v>0</v>
      </c>
      <c r="H31" s="34">
        <v>0</v>
      </c>
      <c r="I31" s="34">
        <v>0</v>
      </c>
      <c r="J31" s="20"/>
    </row>
    <row r="32" spans="1:10" ht="17.25" customHeight="1">
      <c r="A32" s="12" t="s">
        <v>131</v>
      </c>
      <c r="B32" s="34">
        <v>0</v>
      </c>
      <c r="C32" s="34">
        <v>0</v>
      </c>
      <c r="D32" s="34">
        <v>0</v>
      </c>
      <c r="E32" s="36">
        <v>7.0417999999999994E-2</v>
      </c>
      <c r="F32" s="34">
        <v>0</v>
      </c>
      <c r="G32" s="34">
        <v>0</v>
      </c>
      <c r="H32" s="34">
        <v>0</v>
      </c>
      <c r="I32" s="34">
        <v>0</v>
      </c>
      <c r="J32" s="20"/>
    </row>
    <row r="33" spans="1:10" ht="17.25" customHeight="1">
      <c r="A33" s="12" t="s">
        <v>132</v>
      </c>
      <c r="B33" s="34">
        <v>0</v>
      </c>
      <c r="C33" s="34">
        <v>0</v>
      </c>
      <c r="D33" s="34">
        <v>0</v>
      </c>
      <c r="E33" s="36">
        <v>8.0318000000000001E-2</v>
      </c>
      <c r="F33" s="34">
        <v>0</v>
      </c>
      <c r="G33" s="34">
        <v>0</v>
      </c>
      <c r="H33" s="34">
        <v>0</v>
      </c>
      <c r="I33" s="34">
        <v>0</v>
      </c>
      <c r="J33" s="20"/>
    </row>
    <row r="34" spans="1:10" ht="17.25" customHeight="1">
      <c r="A34" s="33" t="s">
        <v>129</v>
      </c>
      <c r="B34" s="34">
        <v>0</v>
      </c>
      <c r="C34" s="34">
        <v>0</v>
      </c>
      <c r="D34" s="34">
        <v>0</v>
      </c>
      <c r="E34" s="36">
        <v>-2.155E-2</v>
      </c>
      <c r="F34" s="34">
        <v>0</v>
      </c>
      <c r="G34" s="34">
        <v>0</v>
      </c>
      <c r="H34" s="34">
        <v>0</v>
      </c>
      <c r="I34" s="34">
        <v>0</v>
      </c>
      <c r="J34" s="20"/>
    </row>
    <row r="35" spans="1:10" ht="13.5" customHeight="1">
      <c r="A35" s="37"/>
      <c r="B35" s="20"/>
      <c r="C35" s="20"/>
      <c r="D35" s="20"/>
      <c r="E35" s="21"/>
      <c r="F35" s="20"/>
      <c r="G35" s="20"/>
      <c r="H35" s="20"/>
      <c r="I35" s="20"/>
      <c r="J35" s="20"/>
    </row>
    <row r="36" spans="1:10" ht="17.25" customHeight="1">
      <c r="A36" s="2" t="s">
        <v>99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4">
        <v>404615.05</v>
      </c>
      <c r="J36" s="24">
        <f t="shared" ref="J36:J93" si="8">SUM(B36:I36)</f>
        <v>404615.05</v>
      </c>
    </row>
    <row r="37" spans="1:10" ht="17.25" customHeight="1">
      <c r="A37" s="16" t="s">
        <v>37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4">
        <v>45021.66</v>
      </c>
      <c r="J37" s="24">
        <f t="shared" si="8"/>
        <v>45021.66</v>
      </c>
    </row>
    <row r="38" spans="1:10" ht="17.25" customHeight="1">
      <c r="A38" s="16" t="s">
        <v>38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3">
        <v>18</v>
      </c>
      <c r="J38" s="13">
        <f t="shared" si="8"/>
        <v>18</v>
      </c>
    </row>
    <row r="39" spans="1:10" ht="14.25" customHeight="1">
      <c r="A39" s="2"/>
      <c r="B39" s="20"/>
      <c r="C39" s="20"/>
      <c r="D39" s="20"/>
      <c r="E39" s="20"/>
      <c r="F39" s="20"/>
      <c r="G39" s="20"/>
      <c r="H39" s="20"/>
      <c r="I39" s="20"/>
      <c r="J39" s="21"/>
    </row>
    <row r="40" spans="1:10" ht="17.25" customHeight="1">
      <c r="A40" s="2" t="s">
        <v>39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8"/>
        <v>0</v>
      </c>
    </row>
    <row r="41" spans="1:10" ht="17.25" customHeight="1">
      <c r="A41" s="16" t="s">
        <v>40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8"/>
        <v>0</v>
      </c>
    </row>
    <row r="42" spans="1:10" ht="17.25" customHeight="1">
      <c r="A42" s="12" t="s">
        <v>41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f t="shared" si="8"/>
        <v>0</v>
      </c>
    </row>
    <row r="43" spans="1:10" ht="17.25" customHeight="1">
      <c r="A43" s="12" t="s">
        <v>42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f t="shared" si="8"/>
        <v>0</v>
      </c>
    </row>
    <row r="44" spans="1:10" ht="17.25" customHeight="1">
      <c r="A44" s="16" t="s">
        <v>43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f t="shared" si="8"/>
        <v>0</v>
      </c>
    </row>
    <row r="45" spans="1:10" ht="17.25" customHeight="1">
      <c r="A45" s="12" t="s">
        <v>44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f t="shared" si="8"/>
        <v>0</v>
      </c>
    </row>
    <row r="46" spans="1:10" ht="17.25" customHeight="1">
      <c r="A46" s="12" t="s">
        <v>45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f t="shared" si="8"/>
        <v>0</v>
      </c>
    </row>
    <row r="47" spans="1:10" ht="17.25" customHeight="1">
      <c r="A47" s="2"/>
      <c r="B47" s="20"/>
      <c r="C47" s="20"/>
      <c r="D47" s="20"/>
      <c r="E47" s="20"/>
      <c r="F47" s="20"/>
      <c r="G47" s="20"/>
      <c r="H47" s="20"/>
      <c r="I47" s="20"/>
      <c r="J47" s="21"/>
    </row>
    <row r="48" spans="1:10" ht="17.25" customHeight="1">
      <c r="A48" s="22" t="s">
        <v>46</v>
      </c>
      <c r="B48" s="23">
        <f>+B49+B57</f>
        <v>34667889.909999996</v>
      </c>
      <c r="C48" s="23">
        <f t="shared" ref="C48:J48" si="9">+C49+C57</f>
        <v>49011089.280000001</v>
      </c>
      <c r="D48" s="23">
        <f t="shared" si="9"/>
        <v>47601804.990000002</v>
      </c>
      <c r="E48" s="23">
        <f t="shared" si="9"/>
        <v>35800511.969999999</v>
      </c>
      <c r="F48" s="23">
        <f t="shared" si="9"/>
        <v>30683886.800000001</v>
      </c>
      <c r="G48" s="23">
        <f t="shared" si="9"/>
        <v>48057644.600000001</v>
      </c>
      <c r="H48" s="23">
        <f t="shared" si="9"/>
        <v>62938929.32</v>
      </c>
      <c r="I48" s="23">
        <f t="shared" si="9"/>
        <v>30881400.59</v>
      </c>
      <c r="J48" s="23">
        <f t="shared" si="9"/>
        <v>339643157.45999998</v>
      </c>
    </row>
    <row r="49" spans="1:10" ht="17.25" customHeight="1">
      <c r="A49" s="16" t="s">
        <v>47</v>
      </c>
      <c r="B49" s="24">
        <f>SUM(B50:B56)</f>
        <v>34218712.539999999</v>
      </c>
      <c r="C49" s="24">
        <f t="shared" ref="C49:J49" si="10">SUM(C50:C56)</f>
        <v>48397326.57</v>
      </c>
      <c r="D49" s="24">
        <f t="shared" si="10"/>
        <v>46991141.910000004</v>
      </c>
      <c r="E49" s="24">
        <f t="shared" si="10"/>
        <v>35233316.109999999</v>
      </c>
      <c r="F49" s="24">
        <f t="shared" si="10"/>
        <v>30105665.120000001</v>
      </c>
      <c r="G49" s="24">
        <f t="shared" si="10"/>
        <v>47518596.109999999</v>
      </c>
      <c r="H49" s="24">
        <f t="shared" si="10"/>
        <v>62181867.890000001</v>
      </c>
      <c r="I49" s="24">
        <f t="shared" si="10"/>
        <v>30426156.710000001</v>
      </c>
      <c r="J49" s="24">
        <f t="shared" si="10"/>
        <v>335072782.95999998</v>
      </c>
    </row>
    <row r="50" spans="1:10" ht="17.25" customHeight="1">
      <c r="A50" s="38" t="s">
        <v>48</v>
      </c>
      <c r="B50" s="24">
        <f t="shared" ref="B50:I50" si="11">ROUND(B29*B7,2)</f>
        <v>34194165.32</v>
      </c>
      <c r="C50" s="24">
        <f t="shared" si="11"/>
        <v>48257687.109999999</v>
      </c>
      <c r="D50" s="24">
        <f t="shared" si="11"/>
        <v>46962798.700000003</v>
      </c>
      <c r="E50" s="24">
        <f t="shared" si="11"/>
        <v>34482236.810000002</v>
      </c>
      <c r="F50" s="24">
        <f t="shared" si="11"/>
        <v>30085666</v>
      </c>
      <c r="G50" s="24">
        <f t="shared" si="11"/>
        <v>47483113.350000001</v>
      </c>
      <c r="H50" s="24">
        <f t="shared" si="11"/>
        <v>62139298.219999999</v>
      </c>
      <c r="I50" s="24">
        <f t="shared" si="11"/>
        <v>29998861.149999999</v>
      </c>
      <c r="J50" s="24">
        <f t="shared" si="8"/>
        <v>333603826.65999997</v>
      </c>
    </row>
    <row r="51" spans="1:10" ht="17.25" customHeight="1">
      <c r="A51" s="38" t="s">
        <v>49</v>
      </c>
      <c r="B51" s="20">
        <v>0</v>
      </c>
      <c r="C51" s="24">
        <f>ROUND(C30*C7,2)</f>
        <v>107261.5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4">
        <f t="shared" si="8"/>
        <v>107261.5</v>
      </c>
    </row>
    <row r="52" spans="1:10" ht="17.25" customHeight="1">
      <c r="A52" s="38" t="s">
        <v>50</v>
      </c>
      <c r="B52" s="20">
        <v>0</v>
      </c>
      <c r="C52" s="20">
        <v>0</v>
      </c>
      <c r="D52" s="20">
        <v>0</v>
      </c>
      <c r="E52" s="39">
        <v>1012334.1</v>
      </c>
      <c r="F52" s="20">
        <v>0</v>
      </c>
      <c r="G52" s="20">
        <v>0</v>
      </c>
      <c r="H52" s="20">
        <v>0</v>
      </c>
      <c r="I52" s="20">
        <v>0</v>
      </c>
      <c r="J52" s="24">
        <f t="shared" si="8"/>
        <v>1012334.1</v>
      </c>
    </row>
    <row r="53" spans="1:10" ht="17.25" customHeight="1">
      <c r="A53" s="38" t="s">
        <v>51</v>
      </c>
      <c r="B53" s="20">
        <v>0</v>
      </c>
      <c r="C53" s="20">
        <v>0</v>
      </c>
      <c r="D53" s="20">
        <v>0</v>
      </c>
      <c r="E53" s="39">
        <f>ROUND(E7*E34,2)</f>
        <v>-277376.71000000002</v>
      </c>
      <c r="F53" s="20">
        <v>0</v>
      </c>
      <c r="G53" s="20">
        <v>0</v>
      </c>
      <c r="H53" s="20">
        <v>0</v>
      </c>
      <c r="I53" s="20">
        <v>0</v>
      </c>
      <c r="J53" s="39">
        <f>SUM(B53:I53)</f>
        <v>-277376.71000000002</v>
      </c>
    </row>
    <row r="54" spans="1:10" ht="17.25" customHeight="1">
      <c r="A54" s="12" t="s">
        <v>52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4">
        <f>+I36</f>
        <v>404615.05</v>
      </c>
      <c r="J54" s="24">
        <f>SUM(B54:I54)</f>
        <v>404615.05</v>
      </c>
    </row>
    <row r="55" spans="1:10" ht="17.25" customHeight="1">
      <c r="A55" s="12" t="s">
        <v>53</v>
      </c>
      <c r="B55" s="24">
        <v>24547.22</v>
      </c>
      <c r="C55" s="24">
        <v>32377.96</v>
      </c>
      <c r="D55" s="24">
        <v>28343.21</v>
      </c>
      <c r="E55" s="24">
        <v>16121.91</v>
      </c>
      <c r="F55" s="24">
        <v>19999.12</v>
      </c>
      <c r="G55" s="24">
        <v>32360.54</v>
      </c>
      <c r="H55" s="24">
        <v>41406.49</v>
      </c>
      <c r="I55" s="24">
        <v>22680.51</v>
      </c>
      <c r="J55" s="24">
        <f>SUM(B55:I55)</f>
        <v>217836.96</v>
      </c>
    </row>
    <row r="56" spans="1:10" ht="17.25" customHeight="1">
      <c r="A56" s="12" t="s">
        <v>54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4">
        <v>3122.22</v>
      </c>
      <c r="H56" s="24">
        <v>1163.18</v>
      </c>
      <c r="I56" s="20">
        <v>0</v>
      </c>
      <c r="J56" s="24">
        <f>SUM(B56:I56)</f>
        <v>4285.3999999999996</v>
      </c>
    </row>
    <row r="57" spans="1:10" ht="17.25" customHeight="1">
      <c r="A57" s="16" t="s">
        <v>55</v>
      </c>
      <c r="B57" s="40">
        <v>449177.37</v>
      </c>
      <c r="C57" s="40">
        <v>613762.71</v>
      </c>
      <c r="D57" s="40">
        <v>610663.07999999996</v>
      </c>
      <c r="E57" s="40">
        <v>567195.86</v>
      </c>
      <c r="F57" s="40">
        <v>578221.68000000005</v>
      </c>
      <c r="G57" s="40">
        <v>539048.49</v>
      </c>
      <c r="H57" s="40">
        <v>757061.43</v>
      </c>
      <c r="I57" s="40">
        <v>455243.88</v>
      </c>
      <c r="J57" s="40">
        <f>SUM(B57:I57)</f>
        <v>4570374.5000000009</v>
      </c>
    </row>
    <row r="58" spans="1:10" ht="17.25" customHeight="1">
      <c r="A58" s="16"/>
      <c r="B58" s="40"/>
      <c r="C58" s="40"/>
      <c r="D58" s="40"/>
      <c r="E58" s="40"/>
      <c r="F58" s="40"/>
      <c r="G58" s="40"/>
      <c r="H58" s="40"/>
      <c r="I58" s="40"/>
      <c r="J58" s="40"/>
    </row>
    <row r="59" spans="1:10" ht="17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</row>
    <row r="60" spans="1:10" ht="17.25" customHeight="1">
      <c r="A60" s="16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8.75" customHeight="1">
      <c r="A61" s="2" t="s">
        <v>56</v>
      </c>
      <c r="B61" s="39">
        <f t="shared" ref="B61:I61" si="12">+B62+B69+B91+B92</f>
        <v>-6829982.6499999994</v>
      </c>
      <c r="C61" s="39">
        <f t="shared" si="12"/>
        <v>-6109542.6800000006</v>
      </c>
      <c r="D61" s="39">
        <f t="shared" si="12"/>
        <v>-6428945.3300000001</v>
      </c>
      <c r="E61" s="39">
        <f t="shared" si="12"/>
        <v>-3802946.39</v>
      </c>
      <c r="F61" s="39">
        <f t="shared" si="12"/>
        <v>-7144539.29</v>
      </c>
      <c r="G61" s="39">
        <f t="shared" si="12"/>
        <v>-7326294.3999999994</v>
      </c>
      <c r="H61" s="39">
        <f t="shared" si="12"/>
        <v>-7983627.1100000003</v>
      </c>
      <c r="I61" s="39">
        <f t="shared" si="12"/>
        <v>-4734694.42</v>
      </c>
      <c r="J61" s="39">
        <f t="shared" si="8"/>
        <v>-50360572.270000003</v>
      </c>
    </row>
    <row r="62" spans="1:10" ht="18.75" customHeight="1">
      <c r="A62" s="16" t="s">
        <v>97</v>
      </c>
      <c r="B62" s="39">
        <f t="shared" ref="B62:I62" si="13">B63+B64+B65+B66+B67+B68</f>
        <v>-6564705.5299999993</v>
      </c>
      <c r="C62" s="39">
        <f t="shared" si="13"/>
        <v>-5248486.33</v>
      </c>
      <c r="D62" s="39">
        <f t="shared" si="13"/>
        <v>-5034743.33</v>
      </c>
      <c r="E62" s="39">
        <f t="shared" si="13"/>
        <v>-3042021</v>
      </c>
      <c r="F62" s="39">
        <f t="shared" si="13"/>
        <v>-6141615.7000000002</v>
      </c>
      <c r="G62" s="39">
        <f t="shared" si="13"/>
        <v>-6791660.4199999999</v>
      </c>
      <c r="H62" s="39">
        <f t="shared" si="13"/>
        <v>-6566187.3799999999</v>
      </c>
      <c r="I62" s="39">
        <f t="shared" si="13"/>
        <v>-4028337</v>
      </c>
      <c r="J62" s="39">
        <f t="shared" si="8"/>
        <v>-43417756.689999998</v>
      </c>
    </row>
    <row r="63" spans="1:10" ht="18.75" customHeight="1">
      <c r="A63" s="12" t="s">
        <v>98</v>
      </c>
      <c r="B63" s="39">
        <f>-ROUND(B9*$D$3,2)</f>
        <v>-3717672</v>
      </c>
      <c r="C63" s="39">
        <f t="shared" ref="C63:I63" si="14">-ROUND(C9*$D$3,2)</f>
        <v>-5083095</v>
      </c>
      <c r="D63" s="39">
        <f t="shared" si="14"/>
        <v>-4332222</v>
      </c>
      <c r="E63" s="39">
        <f t="shared" si="14"/>
        <v>-3061158</v>
      </c>
      <c r="F63" s="39">
        <f t="shared" si="14"/>
        <v>-3137910</v>
      </c>
      <c r="G63" s="39">
        <f t="shared" si="14"/>
        <v>-4070070</v>
      </c>
      <c r="H63" s="39">
        <f t="shared" si="14"/>
        <v>-4647651</v>
      </c>
      <c r="I63" s="39">
        <f t="shared" si="14"/>
        <v>-4035516</v>
      </c>
      <c r="J63" s="39">
        <f t="shared" si="8"/>
        <v>-32085294</v>
      </c>
    </row>
    <row r="64" spans="1:10" ht="18.75" customHeight="1">
      <c r="A64" s="12" t="s">
        <v>57</v>
      </c>
      <c r="B64" s="39">
        <v>6204</v>
      </c>
      <c r="C64" s="39">
        <v>22077</v>
      </c>
      <c r="D64" s="39">
        <v>24270</v>
      </c>
      <c r="E64" s="39">
        <v>19137</v>
      </c>
      <c r="F64" s="39">
        <v>7920</v>
      </c>
      <c r="G64" s="39">
        <v>21426</v>
      </c>
      <c r="H64" s="39">
        <v>7905</v>
      </c>
      <c r="I64" s="39">
        <v>7179</v>
      </c>
      <c r="J64" s="39">
        <f t="shared" si="8"/>
        <v>116118</v>
      </c>
    </row>
    <row r="65" spans="1:10" ht="18.75" customHeight="1">
      <c r="A65" s="12" t="s">
        <v>58</v>
      </c>
      <c r="B65" s="53">
        <v>-54591</v>
      </c>
      <c r="C65" s="53">
        <v>-28074</v>
      </c>
      <c r="D65" s="53">
        <v>-23949</v>
      </c>
      <c r="E65" s="20">
        <v>0</v>
      </c>
      <c r="F65" s="53">
        <v>-36741</v>
      </c>
      <c r="G65" s="53">
        <v>-22746</v>
      </c>
      <c r="H65" s="53">
        <v>-16959</v>
      </c>
      <c r="I65" s="20">
        <v>0</v>
      </c>
      <c r="J65" s="39">
        <f t="shared" si="8"/>
        <v>-183060</v>
      </c>
    </row>
    <row r="66" spans="1:10" ht="18.75" customHeight="1">
      <c r="A66" s="12" t="s">
        <v>59</v>
      </c>
      <c r="B66" s="53">
        <v>-35379</v>
      </c>
      <c r="C66" s="53">
        <v>-17082</v>
      </c>
      <c r="D66" s="53">
        <v>-12264</v>
      </c>
      <c r="E66" s="20">
        <v>0</v>
      </c>
      <c r="F66" s="53">
        <v>-25200</v>
      </c>
      <c r="G66" s="53">
        <v>-7395</v>
      </c>
      <c r="H66" s="53">
        <v>-4587</v>
      </c>
      <c r="I66" s="20">
        <v>0</v>
      </c>
      <c r="J66" s="39">
        <f t="shared" si="8"/>
        <v>-101907</v>
      </c>
    </row>
    <row r="67" spans="1:10" ht="18.75" customHeight="1">
      <c r="A67" s="12" t="s">
        <v>60</v>
      </c>
      <c r="B67" s="53">
        <v>-2761363.53</v>
      </c>
      <c r="C67" s="53">
        <v>-141472.32999999999</v>
      </c>
      <c r="D67" s="53">
        <v>-690242.33</v>
      </c>
      <c r="E67" s="20">
        <v>0</v>
      </c>
      <c r="F67" s="53">
        <v>-2946688.7</v>
      </c>
      <c r="G67" s="53">
        <v>-2712791.42</v>
      </c>
      <c r="H67" s="53">
        <v>-1904587.38</v>
      </c>
      <c r="I67" s="20">
        <v>0</v>
      </c>
      <c r="J67" s="39">
        <f>SUM(B67:I67)</f>
        <v>-11157145.690000001</v>
      </c>
    </row>
    <row r="68" spans="1:10" ht="18.75" customHeight="1">
      <c r="A68" s="12" t="s">
        <v>61</v>
      </c>
      <c r="B68" s="53">
        <v>-1904</v>
      </c>
      <c r="C68" s="53">
        <v>-840</v>
      </c>
      <c r="D68" s="53">
        <v>-336</v>
      </c>
      <c r="E68" s="20">
        <v>0</v>
      </c>
      <c r="F68" s="53">
        <v>-2996</v>
      </c>
      <c r="G68" s="20">
        <v>-84</v>
      </c>
      <c r="H68" s="53">
        <v>-308</v>
      </c>
      <c r="I68" s="20">
        <v>0</v>
      </c>
      <c r="J68" s="39">
        <f t="shared" si="8"/>
        <v>-6468</v>
      </c>
    </row>
    <row r="69" spans="1:10" ht="18.75" customHeight="1">
      <c r="A69" s="12" t="s">
        <v>102</v>
      </c>
      <c r="B69" s="53">
        <f>SUM(B70:B90)</f>
        <v>-578837.86</v>
      </c>
      <c r="C69" s="53">
        <f t="shared" ref="C69:I69" si="15">SUM(C70:C90)</f>
        <v>-930795.31</v>
      </c>
      <c r="D69" s="53">
        <f t="shared" si="15"/>
        <v>-1465105.66</v>
      </c>
      <c r="E69" s="53">
        <f t="shared" si="15"/>
        <v>-810981.18999999983</v>
      </c>
      <c r="F69" s="53">
        <f t="shared" si="15"/>
        <v>-1013630.5399999999</v>
      </c>
      <c r="G69" s="53">
        <f t="shared" si="15"/>
        <v>-1272893.77</v>
      </c>
      <c r="H69" s="53">
        <f t="shared" si="15"/>
        <v>-1479513.12</v>
      </c>
      <c r="I69" s="53">
        <f t="shared" si="15"/>
        <v>-1071887.46</v>
      </c>
      <c r="J69" s="39">
        <f t="shared" si="8"/>
        <v>-8623644.9100000001</v>
      </c>
    </row>
    <row r="70" spans="1:10" ht="18.75" customHeight="1">
      <c r="A70" s="12" t="s">
        <v>62</v>
      </c>
      <c r="B70" s="20">
        <v>0</v>
      </c>
      <c r="C70" s="20">
        <v>0</v>
      </c>
      <c r="D70" s="20">
        <v>0</v>
      </c>
      <c r="E70" s="39">
        <v>-1779.9</v>
      </c>
      <c r="F70" s="39">
        <v>-45019.8</v>
      </c>
      <c r="G70" s="20">
        <v>0</v>
      </c>
      <c r="H70" s="20">
        <v>0</v>
      </c>
      <c r="I70" s="20">
        <v>0</v>
      </c>
      <c r="J70" s="39">
        <f t="shared" si="8"/>
        <v>-46799.700000000004</v>
      </c>
    </row>
    <row r="71" spans="1:10" ht="18.75" customHeight="1">
      <c r="A71" s="12" t="s">
        <v>63</v>
      </c>
      <c r="B71" s="20">
        <v>0</v>
      </c>
      <c r="C71" s="39">
        <v>-6087.3</v>
      </c>
      <c r="D71" s="39">
        <v>-708.3</v>
      </c>
      <c r="E71" s="20">
        <v>0</v>
      </c>
      <c r="F71" s="20">
        <v>0</v>
      </c>
      <c r="G71" s="20">
        <v>0</v>
      </c>
      <c r="H71" s="39">
        <v>-708.3</v>
      </c>
      <c r="I71" s="20">
        <v>0</v>
      </c>
      <c r="J71" s="39">
        <f>SUM(B71:I71)</f>
        <v>-7503.9000000000005</v>
      </c>
    </row>
    <row r="72" spans="1:10" ht="18.75" customHeight="1">
      <c r="A72" s="12" t="s">
        <v>64</v>
      </c>
      <c r="B72" s="20">
        <v>0</v>
      </c>
      <c r="C72" s="20">
        <v>0</v>
      </c>
      <c r="D72" s="39">
        <v>-33100</v>
      </c>
      <c r="E72" s="39">
        <v>-55484.86</v>
      </c>
      <c r="F72" s="20">
        <v>0</v>
      </c>
      <c r="G72" s="39">
        <v>-11800</v>
      </c>
      <c r="H72" s="20">
        <v>0</v>
      </c>
      <c r="I72" s="20">
        <v>0</v>
      </c>
      <c r="J72" s="39">
        <f t="shared" si="8"/>
        <v>-100384.86</v>
      </c>
    </row>
    <row r="73" spans="1:10" ht="18.75" customHeight="1">
      <c r="A73" s="12" t="s">
        <v>65</v>
      </c>
      <c r="B73" s="20">
        <v>0</v>
      </c>
      <c r="C73" s="20">
        <v>0</v>
      </c>
      <c r="D73" s="20">
        <v>0</v>
      </c>
      <c r="E73" s="39">
        <v>-840000</v>
      </c>
      <c r="F73" s="20">
        <v>0</v>
      </c>
      <c r="G73" s="20">
        <v>0</v>
      </c>
      <c r="H73" s="20">
        <v>0</v>
      </c>
      <c r="I73" s="20">
        <v>0</v>
      </c>
      <c r="J73" s="54">
        <f t="shared" si="8"/>
        <v>-840000</v>
      </c>
    </row>
    <row r="74" spans="1:10" ht="18.75" customHeight="1">
      <c r="A74" s="38" t="s">
        <v>66</v>
      </c>
      <c r="B74" s="39">
        <v>-295217.58</v>
      </c>
      <c r="C74" s="39">
        <v>-428561.07</v>
      </c>
      <c r="D74" s="39">
        <v>-405135.98</v>
      </c>
      <c r="E74" s="39">
        <v>-313537.34999999998</v>
      </c>
      <c r="F74" s="39">
        <v>-284105.64</v>
      </c>
      <c r="G74" s="39">
        <v>-390420.03</v>
      </c>
      <c r="H74" s="39">
        <v>-594940.28</v>
      </c>
      <c r="I74" s="39">
        <v>-291313.65000000002</v>
      </c>
      <c r="J74" s="54">
        <f t="shared" si="8"/>
        <v>-3003231.5800000005</v>
      </c>
    </row>
    <row r="75" spans="1:10" ht="18.75" customHeight="1">
      <c r="A75" s="12" t="s">
        <v>67</v>
      </c>
      <c r="B75" s="39">
        <v>21827.64</v>
      </c>
      <c r="C75" s="39">
        <v>31004.76</v>
      </c>
      <c r="D75" s="39">
        <v>-1096.9100000000001</v>
      </c>
      <c r="E75" s="39">
        <v>-6015.78</v>
      </c>
      <c r="F75" s="39">
        <v>-8582.75</v>
      </c>
      <c r="G75" s="39">
        <v>-11804.56</v>
      </c>
      <c r="H75" s="39">
        <v>-17986.23</v>
      </c>
      <c r="I75" s="39">
        <v>-7346.17</v>
      </c>
      <c r="J75" s="20">
        <v>0</v>
      </c>
    </row>
    <row r="76" spans="1:10" ht="18.75" customHeight="1">
      <c r="A76" s="12" t="s">
        <v>68</v>
      </c>
      <c r="B76" s="39">
        <v>-304638.92</v>
      </c>
      <c r="C76" s="39">
        <v>-488259.18</v>
      </c>
      <c r="D76" s="39">
        <v>-997835.45</v>
      </c>
      <c r="E76" s="20">
        <v>0</v>
      </c>
      <c r="F76" s="39">
        <v>-619215.68999999994</v>
      </c>
      <c r="G76" s="39">
        <v>-795055.74</v>
      </c>
      <c r="H76" s="39">
        <v>-810154.05</v>
      </c>
      <c r="I76" s="39">
        <v>-440620.24</v>
      </c>
      <c r="J76" s="54">
        <f t="shared" si="8"/>
        <v>-4455779.2699999996</v>
      </c>
    </row>
    <row r="77" spans="1:10" ht="18.75" customHeight="1">
      <c r="A77" s="12" t="s">
        <v>69</v>
      </c>
      <c r="B77" s="39">
        <v>-135</v>
      </c>
      <c r="C77" s="39">
        <v>-33177</v>
      </c>
      <c r="D77" s="39">
        <v>-22704</v>
      </c>
      <c r="E77" s="39">
        <v>-13210</v>
      </c>
      <c r="F77" s="39">
        <v>-42575</v>
      </c>
      <c r="G77" s="39">
        <v>-56533</v>
      </c>
      <c r="H77" s="39">
        <v>-52024</v>
      </c>
      <c r="I77" s="20">
        <v>0</v>
      </c>
      <c r="J77" s="54">
        <f t="shared" si="8"/>
        <v>-220358</v>
      </c>
    </row>
    <row r="78" spans="1:10" ht="18.75" customHeight="1">
      <c r="A78" s="12" t="s">
        <v>70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71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72</v>
      </c>
      <c r="B80" s="39">
        <v>-674</v>
      </c>
      <c r="C80" s="39">
        <v>-5715.52</v>
      </c>
      <c r="D80" s="39">
        <v>-3525.02</v>
      </c>
      <c r="E80" s="39">
        <v>-2763.4</v>
      </c>
      <c r="F80" s="39">
        <v>-1516.5</v>
      </c>
      <c r="G80" s="39">
        <v>-6780.44</v>
      </c>
      <c r="H80" s="39">
        <v>-3700.26</v>
      </c>
      <c r="I80" s="39">
        <v>-6807.4</v>
      </c>
      <c r="J80" s="54">
        <f t="shared" si="8"/>
        <v>-31482.54</v>
      </c>
    </row>
    <row r="81" spans="1:10" ht="18.75" customHeight="1">
      <c r="A81" s="12" t="s">
        <v>73</v>
      </c>
      <c r="B81" s="20">
        <v>0</v>
      </c>
      <c r="C81" s="20">
        <v>0</v>
      </c>
      <c r="D81" s="20">
        <v>0</v>
      </c>
      <c r="E81" s="20">
        <v>0</v>
      </c>
      <c r="F81" s="39">
        <v>-12615.16</v>
      </c>
      <c r="G81" s="20">
        <v>0</v>
      </c>
      <c r="H81" s="20">
        <v>0</v>
      </c>
      <c r="I81" s="20">
        <v>0</v>
      </c>
      <c r="J81" s="54">
        <f t="shared" si="8"/>
        <v>-12615.16</v>
      </c>
    </row>
    <row r="82" spans="1:10" ht="18.75" customHeight="1">
      <c r="A82" s="12" t="s">
        <v>74</v>
      </c>
      <c r="B82" s="20">
        <v>0</v>
      </c>
      <c r="C82" s="20">
        <v>0</v>
      </c>
      <c r="D82" s="20">
        <v>0</v>
      </c>
      <c r="E82" s="39">
        <v>810000</v>
      </c>
      <c r="F82" s="20">
        <v>0</v>
      </c>
      <c r="G82" s="20">
        <v>0</v>
      </c>
      <c r="H82" s="20">
        <v>0</v>
      </c>
      <c r="I82" s="20">
        <v>0</v>
      </c>
      <c r="J82" s="54">
        <f t="shared" si="8"/>
        <v>810000</v>
      </c>
    </row>
    <row r="83" spans="1:10" ht="18.75" customHeight="1">
      <c r="A83" s="12" t="s">
        <v>75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76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100</v>
      </c>
      <c r="B85" s="20">
        <v>0</v>
      </c>
      <c r="C85" s="20">
        <v>0</v>
      </c>
      <c r="D85" s="20">
        <v>0</v>
      </c>
      <c r="E85" s="39">
        <v>-373189.9</v>
      </c>
      <c r="F85" s="20">
        <v>0</v>
      </c>
      <c r="G85" s="20">
        <v>0</v>
      </c>
      <c r="H85" s="20">
        <v>0</v>
      </c>
      <c r="I85" s="20">
        <v>0</v>
      </c>
      <c r="J85" s="54">
        <f t="shared" si="8"/>
        <v>-373189.9</v>
      </c>
    </row>
    <row r="86" spans="1:10" ht="18.75" customHeight="1">
      <c r="A86" s="12" t="s">
        <v>103</v>
      </c>
      <c r="B86" s="20">
        <v>0</v>
      </c>
      <c r="C86" s="20">
        <v>0</v>
      </c>
      <c r="D86" s="20">
        <v>0</v>
      </c>
      <c r="E86" s="39">
        <v>-15000</v>
      </c>
      <c r="F86" s="20">
        <v>0</v>
      </c>
      <c r="G86" s="39">
        <v>-500</v>
      </c>
      <c r="H86" s="20">
        <v>0</v>
      </c>
      <c r="I86" s="20">
        <v>0</v>
      </c>
      <c r="J86" s="54">
        <f>SUM(B86:I86)</f>
        <v>-15500</v>
      </c>
    </row>
    <row r="87" spans="1:10" ht="18.75" customHeight="1">
      <c r="A87" s="12" t="s">
        <v>104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2" t="s">
        <v>105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39">
        <v>-324800</v>
      </c>
      <c r="J88" s="54">
        <f>SUM(B88:I88)</f>
        <v>-324800</v>
      </c>
    </row>
    <row r="89" spans="1:10" ht="18.75" customHeight="1">
      <c r="A89" s="12" t="s">
        <v>108</v>
      </c>
      <c r="B89" s="20">
        <v>0</v>
      </c>
      <c r="C89" s="20">
        <v>0</v>
      </c>
      <c r="D89" s="39">
        <v>-1000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54">
        <f>SUM(B89:I89)</f>
        <v>-1000</v>
      </c>
    </row>
    <row r="90" spans="1:10" ht="18.75" customHeight="1">
      <c r="A90" s="12" t="s">
        <v>109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39">
        <v>-1000</v>
      </c>
      <c r="J90" s="54">
        <f>SUM(B90:I90)</f>
        <v>-1000</v>
      </c>
    </row>
    <row r="91" spans="1:10" ht="18.75" customHeight="1">
      <c r="A91" s="16" t="s">
        <v>116</v>
      </c>
      <c r="B91" s="39">
        <v>313560.74</v>
      </c>
      <c r="C91" s="39">
        <v>69738.960000000006</v>
      </c>
      <c r="D91" s="39">
        <v>70903.66</v>
      </c>
      <c r="E91" s="39">
        <v>50055.8</v>
      </c>
      <c r="F91" s="39">
        <v>10706.95</v>
      </c>
      <c r="G91" s="39">
        <v>738259.79</v>
      </c>
      <c r="H91" s="39">
        <v>62073.39</v>
      </c>
      <c r="I91" s="39">
        <v>365530.04</v>
      </c>
      <c r="J91" s="54">
        <f>SUM(B91:I91)</f>
        <v>1680829.3299999998</v>
      </c>
    </row>
    <row r="92" spans="1:10" ht="18.75" customHeight="1">
      <c r="A92" s="16" t="s">
        <v>117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1:10" ht="18.75" customHeight="1">
      <c r="A93" s="25"/>
      <c r="B93" s="21"/>
      <c r="C93" s="21"/>
      <c r="D93" s="21"/>
      <c r="E93" s="21"/>
      <c r="F93" s="21"/>
      <c r="G93" s="21"/>
      <c r="H93" s="21"/>
      <c r="I93" s="21"/>
      <c r="J93" s="21">
        <f t="shared" si="8"/>
        <v>0</v>
      </c>
    </row>
    <row r="94" spans="1:10" ht="18.75" customHeight="1">
      <c r="A94" s="16" t="s">
        <v>110</v>
      </c>
      <c r="B94" s="26">
        <f>+B48+B61</f>
        <v>27837907.259999998</v>
      </c>
      <c r="C94" s="26">
        <f t="shared" ref="C94:J94" si="16">+C48+C61</f>
        <v>42901546.600000001</v>
      </c>
      <c r="D94" s="26">
        <f t="shared" si="16"/>
        <v>41172859.660000004</v>
      </c>
      <c r="E94" s="26">
        <f t="shared" si="16"/>
        <v>31997565.579999998</v>
      </c>
      <c r="F94" s="26">
        <f t="shared" si="16"/>
        <v>23539347.510000002</v>
      </c>
      <c r="G94" s="26">
        <f t="shared" si="16"/>
        <v>40731350.200000003</v>
      </c>
      <c r="H94" s="26">
        <f t="shared" si="16"/>
        <v>54955302.210000001</v>
      </c>
      <c r="I94" s="26">
        <f t="shared" si="16"/>
        <v>26146706.170000002</v>
      </c>
      <c r="J94" s="26">
        <f t="shared" si="16"/>
        <v>289282585.19</v>
      </c>
    </row>
    <row r="95" spans="1:10" ht="18.75" customHeight="1">
      <c r="A95" s="16" t="s">
        <v>111</v>
      </c>
      <c r="B95" s="26">
        <v>27388729.869999994</v>
      </c>
      <c r="C95" s="26">
        <v>42287783.879999988</v>
      </c>
      <c r="D95" s="26">
        <v>40562196.620000005</v>
      </c>
      <c r="E95" s="26">
        <v>31430369.730000004</v>
      </c>
      <c r="F95" s="26">
        <v>22961125.830000002</v>
      </c>
      <c r="G95" s="26">
        <v>40192301.700000003</v>
      </c>
      <c r="H95" s="26">
        <v>54198240.790000007</v>
      </c>
      <c r="I95" s="26">
        <v>25691462.269999996</v>
      </c>
      <c r="J95" s="26">
        <v>284712210.69</v>
      </c>
    </row>
    <row r="96" spans="1:10" ht="18.75" customHeight="1">
      <c r="A96" s="16" t="s">
        <v>112</v>
      </c>
      <c r="B96" s="26">
        <v>449177.36999999988</v>
      </c>
      <c r="C96" s="26">
        <v>613762.71000000031</v>
      </c>
      <c r="D96" s="26">
        <v>610663.07999999996</v>
      </c>
      <c r="E96" s="26">
        <v>567195.8600000001</v>
      </c>
      <c r="F96" s="26">
        <v>578221.67999999993</v>
      </c>
      <c r="G96" s="26">
        <v>539048.48999999976</v>
      </c>
      <c r="H96" s="26">
        <v>757061.43000000028</v>
      </c>
      <c r="I96" s="26">
        <v>455243.88000000024</v>
      </c>
      <c r="J96" s="26">
        <v>4570374.5</v>
      </c>
    </row>
    <row r="97" spans="1:10" ht="18.75" customHeight="1">
      <c r="A97" s="16" t="s">
        <v>113</v>
      </c>
      <c r="B97" s="26"/>
      <c r="C97" s="26"/>
      <c r="D97" s="26"/>
      <c r="E97" s="26"/>
      <c r="F97" s="26"/>
      <c r="G97" s="26"/>
      <c r="H97" s="26"/>
      <c r="I97" s="26"/>
      <c r="J97" s="26"/>
    </row>
    <row r="98" spans="1:10" ht="18.75" customHeight="1">
      <c r="A98" s="16" t="s">
        <v>114</v>
      </c>
      <c r="B98" s="21"/>
      <c r="C98" s="21"/>
      <c r="D98" s="21"/>
      <c r="E98" s="21"/>
      <c r="F98" s="21"/>
      <c r="G98" s="21"/>
      <c r="H98" s="21"/>
      <c r="I98" s="21"/>
      <c r="J98" s="21"/>
    </row>
    <row r="99" spans="1:10" ht="18.75" customHeight="1">
      <c r="A99" s="41"/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/>
    </row>
    <row r="100" spans="1:10" ht="18.75" customHeight="1">
      <c r="A100" s="8"/>
      <c r="B100" s="51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/>
    </row>
    <row r="101" spans="1:10" ht="18.75" customHeight="1">
      <c r="A101" s="27" t="s">
        <v>77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5">
        <f>SUM(J102:J122)</f>
        <v>289282585.19</v>
      </c>
    </row>
    <row r="102" spans="1:10" ht="18.75" customHeight="1">
      <c r="A102" s="28" t="s">
        <v>78</v>
      </c>
      <c r="B102" s="29">
        <v>3495847.54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ref="J102:J122" si="17">SUM(B102:I102)</f>
        <v>3495847.54</v>
      </c>
    </row>
    <row r="103" spans="1:10" ht="18.75" customHeight="1">
      <c r="A103" s="28" t="s">
        <v>79</v>
      </c>
      <c r="B103" s="29">
        <v>24342059.73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17"/>
        <v>24342059.73</v>
      </c>
    </row>
    <row r="104" spans="1:10" ht="18.75" customHeight="1">
      <c r="A104" s="28" t="s">
        <v>80</v>
      </c>
      <c r="B104" s="44">
        <v>0</v>
      </c>
      <c r="C104" s="29">
        <f>+C94</f>
        <v>42901546.600000001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17"/>
        <v>42901546.600000001</v>
      </c>
    </row>
    <row r="105" spans="1:10" ht="18.75" customHeight="1">
      <c r="A105" s="28" t="s">
        <v>81</v>
      </c>
      <c r="B105" s="44">
        <v>0</v>
      </c>
      <c r="C105" s="44">
        <v>0</v>
      </c>
      <c r="D105" s="29">
        <f>+D94</f>
        <v>41172859.660000004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17"/>
        <v>41172859.660000004</v>
      </c>
    </row>
    <row r="106" spans="1:10" ht="18.75" customHeight="1">
      <c r="A106" s="28" t="s">
        <v>82</v>
      </c>
      <c r="B106" s="44">
        <v>0</v>
      </c>
      <c r="C106" s="44">
        <v>0</v>
      </c>
      <c r="D106" s="44">
        <v>0</v>
      </c>
      <c r="E106" s="29">
        <v>11492402.77</v>
      </c>
      <c r="F106" s="44">
        <v>0</v>
      </c>
      <c r="G106" s="44">
        <v>0</v>
      </c>
      <c r="H106" s="44">
        <v>0</v>
      </c>
      <c r="I106" s="44">
        <v>0</v>
      </c>
      <c r="J106" s="45">
        <f t="shared" si="17"/>
        <v>11492402.77</v>
      </c>
    </row>
    <row r="107" spans="1:10" ht="18.75" customHeight="1">
      <c r="A107" s="28" t="s">
        <v>106</v>
      </c>
      <c r="B107" s="44">
        <v>0</v>
      </c>
      <c r="C107" s="44">
        <v>0</v>
      </c>
      <c r="D107" s="44">
        <v>0</v>
      </c>
      <c r="E107" s="29">
        <v>6170116.5</v>
      </c>
      <c r="F107" s="44">
        <v>0</v>
      </c>
      <c r="G107" s="44">
        <v>0</v>
      </c>
      <c r="H107" s="44">
        <v>0</v>
      </c>
      <c r="I107" s="44">
        <v>0</v>
      </c>
      <c r="J107" s="45">
        <f t="shared" si="17"/>
        <v>6170116.5</v>
      </c>
    </row>
    <row r="108" spans="1:10" ht="18.75" customHeight="1">
      <c r="A108" s="28" t="s">
        <v>107</v>
      </c>
      <c r="B108" s="44">
        <v>0</v>
      </c>
      <c r="C108" s="44">
        <v>0</v>
      </c>
      <c r="D108" s="44">
        <v>0</v>
      </c>
      <c r="E108" s="29">
        <v>14129834.470000001</v>
      </c>
      <c r="F108" s="44">
        <v>0</v>
      </c>
      <c r="G108" s="44">
        <v>0</v>
      </c>
      <c r="H108" s="44">
        <v>0</v>
      </c>
      <c r="I108" s="44">
        <v>0</v>
      </c>
      <c r="J108" s="45">
        <f t="shared" si="17"/>
        <v>14129834.470000001</v>
      </c>
    </row>
    <row r="109" spans="1:10" ht="18.75" customHeight="1">
      <c r="A109" s="28" t="s">
        <v>83</v>
      </c>
      <c r="B109" s="44">
        <v>0</v>
      </c>
      <c r="C109" s="44">
        <v>0</v>
      </c>
      <c r="D109" s="44">
        <v>0</v>
      </c>
      <c r="E109" s="29">
        <v>205211.91</v>
      </c>
      <c r="F109" s="44">
        <v>0</v>
      </c>
      <c r="G109" s="44">
        <v>0</v>
      </c>
      <c r="H109" s="44">
        <v>0</v>
      </c>
      <c r="I109" s="44">
        <v>0</v>
      </c>
      <c r="J109" s="45">
        <f t="shared" si="17"/>
        <v>205211.91</v>
      </c>
    </row>
    <row r="110" spans="1:10" ht="18.75" customHeight="1">
      <c r="A110" s="28" t="s">
        <v>84</v>
      </c>
      <c r="B110" s="44">
        <v>0</v>
      </c>
      <c r="C110" s="44">
        <v>0</v>
      </c>
      <c r="D110" s="44">
        <v>0</v>
      </c>
      <c r="E110" s="44">
        <v>0</v>
      </c>
      <c r="F110" s="29">
        <f>+F94</f>
        <v>23539347.510000002</v>
      </c>
      <c r="G110" s="44">
        <v>0</v>
      </c>
      <c r="H110" s="44">
        <v>0</v>
      </c>
      <c r="I110" s="44">
        <v>0</v>
      </c>
      <c r="J110" s="45">
        <f t="shared" si="17"/>
        <v>23539347.510000002</v>
      </c>
    </row>
    <row r="111" spans="1:10" ht="18.75" customHeight="1">
      <c r="A111" s="28" t="s">
        <v>85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29">
        <v>5105266.8499999996</v>
      </c>
      <c r="H111" s="44">
        <v>0</v>
      </c>
      <c r="I111" s="44">
        <v>0</v>
      </c>
      <c r="J111" s="45">
        <f t="shared" si="17"/>
        <v>5105266.8499999996</v>
      </c>
    </row>
    <row r="112" spans="1:10" ht="18.75" customHeight="1">
      <c r="A112" s="28" t="s">
        <v>86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29">
        <v>7189648.9699999997</v>
      </c>
      <c r="H112" s="44">
        <v>0</v>
      </c>
      <c r="I112" s="44">
        <v>0</v>
      </c>
      <c r="J112" s="45">
        <f t="shared" si="17"/>
        <v>7189648.9699999997</v>
      </c>
    </row>
    <row r="113" spans="1:10" ht="18.75" customHeight="1">
      <c r="A113" s="28" t="s">
        <v>87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29">
        <v>10897510.15</v>
      </c>
      <c r="H113" s="44">
        <v>0</v>
      </c>
      <c r="I113" s="44">
        <v>0</v>
      </c>
      <c r="J113" s="45">
        <f t="shared" si="17"/>
        <v>10897510.15</v>
      </c>
    </row>
    <row r="114" spans="1:10" ht="18.75" customHeight="1">
      <c r="A114" s="28" t="s">
        <v>88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29">
        <v>17538924.219999999</v>
      </c>
      <c r="H114" s="44">
        <v>0</v>
      </c>
      <c r="I114" s="44">
        <v>0</v>
      </c>
      <c r="J114" s="45">
        <f t="shared" si="17"/>
        <v>17538924.219999999</v>
      </c>
    </row>
    <row r="115" spans="1:10" ht="18.75" customHeight="1">
      <c r="A115" s="28" t="s">
        <v>89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9">
        <v>16275940.130000001</v>
      </c>
      <c r="I115" s="44">
        <v>0</v>
      </c>
      <c r="J115" s="45">
        <f t="shared" si="17"/>
        <v>16275940.130000001</v>
      </c>
    </row>
    <row r="116" spans="1:10" ht="18.75" customHeight="1">
      <c r="A116" s="28" t="s">
        <v>90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29">
        <v>1319996.47</v>
      </c>
      <c r="I116" s="44">
        <v>0</v>
      </c>
      <c r="J116" s="45">
        <f t="shared" si="17"/>
        <v>1319996.47</v>
      </c>
    </row>
    <row r="117" spans="1:10" ht="18.75" customHeight="1">
      <c r="A117" s="28" t="s">
        <v>91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29">
        <v>8959186.9600000009</v>
      </c>
      <c r="I117" s="44">
        <v>0</v>
      </c>
      <c r="J117" s="45">
        <f t="shared" si="17"/>
        <v>8959186.9600000009</v>
      </c>
    </row>
    <row r="118" spans="1:10" ht="18.75" customHeight="1">
      <c r="A118" s="28" t="s">
        <v>92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29">
        <v>7528870.3600000003</v>
      </c>
      <c r="I118" s="44">
        <v>0</v>
      </c>
      <c r="J118" s="45">
        <f t="shared" si="17"/>
        <v>7528870.3600000003</v>
      </c>
    </row>
    <row r="119" spans="1:10" ht="18.75" customHeight="1">
      <c r="A119" s="28" t="s">
        <v>93</v>
      </c>
      <c r="B119" s="44">
        <v>0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29">
        <v>20871308.239999998</v>
      </c>
      <c r="I119" s="44">
        <v>0</v>
      </c>
      <c r="J119" s="45">
        <f t="shared" si="17"/>
        <v>20871308.239999998</v>
      </c>
    </row>
    <row r="120" spans="1:10" ht="18.75" customHeight="1">
      <c r="A120" s="28" t="s">
        <v>94</v>
      </c>
      <c r="B120" s="44">
        <v>0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29">
        <v>29638.7</v>
      </c>
      <c r="J120" s="45">
        <f t="shared" si="17"/>
        <v>29638.7</v>
      </c>
    </row>
    <row r="121" spans="1:10" ht="18.75" customHeight="1">
      <c r="A121" s="28" t="s">
        <v>95</v>
      </c>
      <c r="B121" s="44">
        <v>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29">
        <v>9506983.9399999995</v>
      </c>
      <c r="J121" s="45">
        <f t="shared" si="17"/>
        <v>9506983.9399999995</v>
      </c>
    </row>
    <row r="122" spans="1:10" ht="18.75" customHeight="1">
      <c r="A122" s="30" t="s">
        <v>96</v>
      </c>
      <c r="B122" s="46">
        <v>0</v>
      </c>
      <c r="C122" s="46">
        <v>0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7">
        <v>16610083.51</v>
      </c>
      <c r="J122" s="48">
        <f t="shared" si="17"/>
        <v>16610083.51</v>
      </c>
    </row>
    <row r="123" spans="1:10" ht="18.75" customHeight="1">
      <c r="A123" s="43" t="s">
        <v>115</v>
      </c>
      <c r="B123" s="49"/>
      <c r="C123" s="49"/>
      <c r="D123" s="49"/>
      <c r="E123" s="49"/>
      <c r="F123" s="49"/>
      <c r="G123" s="49"/>
      <c r="H123" s="49"/>
      <c r="I123" s="49"/>
      <c r="J123" s="50"/>
    </row>
    <row r="124" spans="1:10" ht="18.75" customHeight="1">
      <c r="A124" s="43" t="s">
        <v>121</v>
      </c>
    </row>
    <row r="125" spans="1:10" ht="18.75" customHeight="1">
      <c r="A125" s="43" t="s">
        <v>118</v>
      </c>
    </row>
    <row r="126" spans="1:10" ht="18.75" customHeight="1">
      <c r="A126" s="43" t="s">
        <v>119</v>
      </c>
    </row>
    <row r="127" spans="1:10" ht="18.75" customHeight="1">
      <c r="A127" s="43" t="s">
        <v>120</v>
      </c>
    </row>
    <row r="128" spans="1:10" ht="18.75" customHeight="1"/>
    <row r="129" ht="18.75" customHeight="1"/>
    <row r="13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" top="0.47" bottom="0.31496062992125984" header="0.23622047244094491" footer="0.11811023622047245"/>
  <pageSetup paperSize="8" scale="74" fitToHeight="2" orientation="landscape" r:id="rId1"/>
  <headerFooter scaleWithDoc="0" alignWithMargins="0"/>
  <rowBreaks count="1" manualBreakCount="1"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2013-08-02T17:01:52Z</cp:lastPrinted>
  <dcterms:created xsi:type="dcterms:W3CDTF">2012-11-28T17:54:39Z</dcterms:created>
  <dcterms:modified xsi:type="dcterms:W3CDTF">2013-10-10T20:53:47Z</dcterms:modified>
</cp:coreProperties>
</file>