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CONCESSÃO'!$A$1:$J$117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J75" i="8"/>
  <c r="B9"/>
  <c r="C9"/>
  <c r="D9"/>
  <c r="E9"/>
  <c r="F9"/>
  <c r="G9"/>
  <c r="H9"/>
  <c r="I9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B21"/>
  <c r="C21"/>
  <c r="D21"/>
  <c r="E21"/>
  <c r="F21"/>
  <c r="G21"/>
  <c r="H21"/>
  <c r="I21"/>
  <c r="B22"/>
  <c r="C22"/>
  <c r="D22"/>
  <c r="E22"/>
  <c r="F22"/>
  <c r="G22"/>
  <c r="H22"/>
  <c r="I22"/>
  <c r="J22" s="1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 s="1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9"/>
  <c r="J60"/>
  <c r="J61"/>
  <c r="J62"/>
  <c r="J63"/>
  <c r="B64"/>
  <c r="C64"/>
  <c r="D64"/>
  <c r="E64"/>
  <c r="F64"/>
  <c r="G64"/>
  <c r="H64"/>
  <c r="I64"/>
  <c r="J65"/>
  <c r="J66"/>
  <c r="J67"/>
  <c r="J68"/>
  <c r="J69"/>
  <c r="J81"/>
  <c r="J88"/>
  <c r="B91"/>
  <c r="C91"/>
  <c r="D91"/>
  <c r="E91"/>
  <c r="F91"/>
  <c r="G91"/>
  <c r="H91"/>
  <c r="I91"/>
  <c r="J92"/>
  <c r="J98"/>
  <c r="J99"/>
  <c r="J102"/>
  <c r="J103"/>
  <c r="J104"/>
  <c r="J105"/>
  <c r="J107"/>
  <c r="J108"/>
  <c r="J109"/>
  <c r="J110"/>
  <c r="J111"/>
  <c r="J112"/>
  <c r="J113"/>
  <c r="J114"/>
  <c r="J115"/>
  <c r="J116"/>
  <c r="J117"/>
  <c r="J21" l="1"/>
  <c r="H8"/>
  <c r="H7" s="1"/>
  <c r="H45" s="1"/>
  <c r="H44" s="1"/>
  <c r="F8"/>
  <c r="F7" s="1"/>
  <c r="F45" s="1"/>
  <c r="F44" s="1"/>
  <c r="D8"/>
  <c r="D7" s="1"/>
  <c r="D45" s="1"/>
  <c r="D44" s="1"/>
  <c r="B8"/>
  <c r="J91"/>
  <c r="I8"/>
  <c r="I7" s="1"/>
  <c r="I45" s="1"/>
  <c r="I44" s="1"/>
  <c r="G8"/>
  <c r="G7" s="1"/>
  <c r="G45" s="1"/>
  <c r="G44" s="1"/>
  <c r="E8"/>
  <c r="E7" s="1"/>
  <c r="C8"/>
  <c r="C7" s="1"/>
  <c r="C56"/>
  <c r="H56"/>
  <c r="D56"/>
  <c r="I56"/>
  <c r="G56"/>
  <c r="F56"/>
  <c r="J64"/>
  <c r="E56"/>
  <c r="J57"/>
  <c r="B56"/>
  <c r="H43"/>
  <c r="H90"/>
  <c r="H89" s="1"/>
  <c r="F43"/>
  <c r="F90"/>
  <c r="F89" s="1"/>
  <c r="F106" s="1"/>
  <c r="J106" s="1"/>
  <c r="D43"/>
  <c r="D90"/>
  <c r="D89" s="1"/>
  <c r="D101" s="1"/>
  <c r="J101" s="1"/>
  <c r="J8"/>
  <c r="J7" s="1"/>
  <c r="B7"/>
  <c r="B45" s="1"/>
  <c r="I90"/>
  <c r="I89" s="1"/>
  <c r="I43"/>
  <c r="G90"/>
  <c r="G89" s="1"/>
  <c r="G43"/>
  <c r="E48"/>
  <c r="J48" s="1"/>
  <c r="E45"/>
  <c r="E44" s="1"/>
  <c r="C45"/>
  <c r="C46"/>
  <c r="J46" s="1"/>
  <c r="J58"/>
  <c r="J9"/>
  <c r="J56" l="1"/>
  <c r="C44"/>
  <c r="E90"/>
  <c r="E89" s="1"/>
  <c r="E43"/>
  <c r="J45"/>
  <c r="J44" s="1"/>
  <c r="B44"/>
  <c r="B43" l="1"/>
  <c r="B90"/>
  <c r="C90"/>
  <c r="C89" s="1"/>
  <c r="C100" s="1"/>
  <c r="J100" s="1"/>
  <c r="J97" s="1"/>
  <c r="C43"/>
  <c r="J43" l="1"/>
  <c r="B89"/>
  <c r="J89" s="1"/>
  <c r="J90"/>
</calcChain>
</file>

<file path=xl/sharedStrings.xml><?xml version="1.0" encoding="utf-8"?>
<sst xmlns="http://schemas.openxmlformats.org/spreadsheetml/2006/main" count="122" uniqueCount="122">
  <si>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</si>
  <si>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</si>
  <si>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</si>
  <si>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</si>
  <si>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</si>
  <si>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</si>
  <si>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</si>
  <si>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</si>
  <si>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</si>
  <si>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</si>
  <si>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</si>
  <si>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</si>
  <si>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</si>
  <si>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</si>
  <si>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</si>
  <si>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</si>
  <si>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</si>
  <si>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</si>
  <si>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</si>
  <si>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</si>
  <si>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</si>
  <si>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</si>
  <si>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</si>
  <si>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</si>
  <si>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</si>
  <si>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</si>
  <si>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</si>
  <si>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</si>
  <si>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</si>
  <si>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</si>
  <si>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</si>
  <si>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</si>
  <si>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</si>
  <si>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</si>
  <si>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</si>
  <si>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</si>
  <si>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</si>
  <si>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</si>
  <si>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</si>
  <si>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</si>
  <si>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</si>
  <si>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</si>
  <si>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</si>
  <si>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</si>
  <si>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</si>
  <si>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</si>
  <si>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</si>
  <si>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</si>
  <si>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</si>
  <si>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</si>
  <si>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</si>
  <si>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</si>
  <si>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</si>
  <si>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</si>
  <si>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</si>
  <si>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</si>
  <si>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</si>
  <si>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</si>
  <si>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</si>
  <si>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</si>
  <si>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</si>
  <si>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</si>
  <si>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</si>
  <si>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</si>
  <si>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</si>
  <si>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</si>
  <si>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</si>
  <si>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</si>
  <si>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</si>
  <si>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</si>
  <si>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</si>
  <si>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</si>
  <si>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</si>
  <si>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</si>
  <si>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</si>
  <si>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</si>
  <si>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</si>
  <si>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</si>
  <si>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</si>
  <si>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</si>
  <si>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</si>
  <si>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</si>
  <si>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</si>
  <si>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</si>
  <si>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</si>
  <si>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</si>
  <si>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</si>
  <si>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Ambiental Transportes Urbanos S/A</t>
  </si>
  <si>
    <t>8.8. Expresso Cidade Tiradentes Transp. Coletivos Ltda.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</si>
  <si>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</si>
  <si>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</si>
  <si>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</si>
  <si>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</si>
  <si>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</si>
  <si>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</si>
  <si>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</si>
  <si>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</si>
  <si>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</si>
  <si>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</si>
  <si>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</si>
  <si>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</si>
  <si>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</si>
  <si>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</si>
  <si>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</si>
  <si>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</si>
  <si>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</si>
  <si>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</si>
  <si>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</si>
  <si>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</si>
  <si>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</si>
  <si>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</si>
  <si>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</si>
  <si>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>8.6. Empresa de Transportes Itaquera Brasil S.A - Garagem Tiradentes</t>
  </si>
  <si>
    <t>8.7. Empresa de Transportes Itaquera Brasil S.A - Garagem Pêssego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</si>
  <si>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</si>
  <si>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</si>
  <si>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</si>
  <si>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</si>
  <si>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6.3. Revisão de Remuneração pelo Transporte Coletivo</t>
  </si>
  <si>
    <t>OPERAÇÃO 26/09/13 - VENCIMENTO 03/10/13</t>
  </si>
  <si>
    <t>8.19. Viação Gato Preto Ltda.</t>
  </si>
  <si>
    <t>8.20. Transpass Transp. de Pass. Ltda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</si>
</sst>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0000_);_([$R$ -416]* \(#,##0.000000\);_([$R$ -416]* &quot;-&quot;??_);_(@_)"/>
    <numFmt numFmtId="175" formatCode="_([$R$ -416]* #,##0.00_);_([$R$ -416]* \(#,##0.00\);_([$R$ -416]* &quot;-&quot;??_);_(@_)"/>
    <numFmt numFmtId="176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174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5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43" fontId="4" fillId="0" borderId="3" xfId="2" applyNumberFormat="1" applyFont="1" applyFill="1" applyBorder="1" applyAlignment="1">
      <alignment vertical="center"/>
    </xf>
    <xf numFmtId="176" fontId="4" fillId="0" borderId="1" xfId="2" applyNumberFormat="1" applyFont="1" applyFill="1" applyBorder="1" applyAlignment="1">
      <alignment horizontal="center" vertical="center"/>
    </xf>
    <xf numFmtId="175" fontId="4" fillId="0" borderId="1" xfId="4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showGridLines="0" tabSelected="1" zoomScaleNormal="100" zoomScaleSheetLayoutView="70" workbookViewId="0">
      <selection activeCell="B7" sqref="B7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58" t="s">
        <v>103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1">
      <c r="A2" s="59" t="s">
        <v>119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>
      <c r="A3" s="4"/>
      <c r="B3" s="5"/>
      <c r="C3" s="4" t="s">
        <v>16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60" t="s">
        <v>17</v>
      </c>
      <c r="B4" s="61" t="s">
        <v>32</v>
      </c>
      <c r="C4" s="62"/>
      <c r="D4" s="62"/>
      <c r="E4" s="62"/>
      <c r="F4" s="62"/>
      <c r="G4" s="62"/>
      <c r="H4" s="62"/>
      <c r="I4" s="63"/>
      <c r="J4" s="64" t="s">
        <v>18</v>
      </c>
    </row>
    <row r="5" spans="1:10" ht="38.25">
      <c r="A5" s="60"/>
      <c r="B5" s="30" t="s">
        <v>8</v>
      </c>
      <c r="C5" s="30" t="s">
        <v>9</v>
      </c>
      <c r="D5" s="30" t="s">
        <v>10</v>
      </c>
      <c r="E5" s="30" t="s">
        <v>11</v>
      </c>
      <c r="F5" s="30" t="s">
        <v>12</v>
      </c>
      <c r="G5" s="30" t="s">
        <v>13</v>
      </c>
      <c r="H5" s="30" t="s">
        <v>14</v>
      </c>
      <c r="I5" s="30" t="s">
        <v>15</v>
      </c>
      <c r="J5" s="60"/>
    </row>
    <row r="6" spans="1:10" ht="18.75" customHeight="1">
      <c r="A6" s="60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0"/>
    </row>
    <row r="7" spans="1:10" ht="17.25" customHeight="1">
      <c r="A7" s="8" t="s">
        <v>33</v>
      </c>
      <c r="B7" s="9">
        <f t="shared" ref="B7:J7" si="0">+B8+B16+B20+B23</f>
        <v>610981</v>
      </c>
      <c r="C7" s="9">
        <f t="shared" si="0"/>
        <v>753573</v>
      </c>
      <c r="D7" s="9">
        <f t="shared" si="0"/>
        <v>697428</v>
      </c>
      <c r="E7" s="9">
        <f t="shared" si="0"/>
        <v>516116</v>
      </c>
      <c r="F7" s="9">
        <f t="shared" si="0"/>
        <v>533651</v>
      </c>
      <c r="G7" s="9">
        <f t="shared" si="0"/>
        <v>799806</v>
      </c>
      <c r="H7" s="9">
        <f t="shared" si="0"/>
        <v>1217328</v>
      </c>
      <c r="I7" s="9">
        <f t="shared" si="0"/>
        <v>564610</v>
      </c>
      <c r="J7" s="9">
        <f t="shared" si="0"/>
        <v>5693493</v>
      </c>
    </row>
    <row r="8" spans="1:10" ht="17.25" customHeight="1">
      <c r="A8" s="10" t="s">
        <v>34</v>
      </c>
      <c r="B8" s="11">
        <f>B9+B12</f>
        <v>362505</v>
      </c>
      <c r="C8" s="11">
        <f t="shared" ref="C8:I8" si="1">C9+C12</f>
        <v>459090</v>
      </c>
      <c r="D8" s="11">
        <f t="shared" si="1"/>
        <v>405435</v>
      </c>
      <c r="E8" s="11">
        <f t="shared" si="1"/>
        <v>291017</v>
      </c>
      <c r="F8" s="11">
        <f t="shared" si="1"/>
        <v>316382</v>
      </c>
      <c r="G8" s="11">
        <f t="shared" si="1"/>
        <v>449132</v>
      </c>
      <c r="H8" s="11">
        <f t="shared" si="1"/>
        <v>656458</v>
      </c>
      <c r="I8" s="11">
        <f t="shared" si="1"/>
        <v>345498</v>
      </c>
      <c r="J8" s="11">
        <f t="shared" ref="J8:J23" si="2">SUM(B8:I8)</f>
        <v>3285517</v>
      </c>
    </row>
    <row r="9" spans="1:10" ht="17.25" customHeight="1">
      <c r="A9" s="15" t="s">
        <v>19</v>
      </c>
      <c r="B9" s="13">
        <f>+B10+B11</f>
        <v>45389</v>
      </c>
      <c r="C9" s="13">
        <f t="shared" ref="C9:I9" si="3">+C10+C11</f>
        <v>60513</v>
      </c>
      <c r="D9" s="13">
        <f t="shared" si="3"/>
        <v>49952</v>
      </c>
      <c r="E9" s="13">
        <f t="shared" si="3"/>
        <v>35605</v>
      </c>
      <c r="F9" s="13">
        <f t="shared" si="3"/>
        <v>39256</v>
      </c>
      <c r="G9" s="13">
        <f t="shared" si="3"/>
        <v>50085</v>
      </c>
      <c r="H9" s="13">
        <f t="shared" si="3"/>
        <v>56863</v>
      </c>
      <c r="I9" s="13">
        <f t="shared" si="3"/>
        <v>53531</v>
      </c>
      <c r="J9" s="11">
        <f t="shared" si="2"/>
        <v>391194</v>
      </c>
    </row>
    <row r="10" spans="1:10" ht="17.25" customHeight="1">
      <c r="A10" s="31" t="s">
        <v>20</v>
      </c>
      <c r="B10" s="13">
        <v>45389</v>
      </c>
      <c r="C10" s="13">
        <v>60513</v>
      </c>
      <c r="D10" s="13">
        <v>49952</v>
      </c>
      <c r="E10" s="13">
        <v>35605</v>
      </c>
      <c r="F10" s="13">
        <v>39256</v>
      </c>
      <c r="G10" s="13">
        <v>50085</v>
      </c>
      <c r="H10" s="13">
        <v>56863</v>
      </c>
      <c r="I10" s="13">
        <v>53531</v>
      </c>
      <c r="J10" s="11">
        <f>SUM(B10:I10)</f>
        <v>391194</v>
      </c>
    </row>
    <row r="11" spans="1:10" ht="17.25" customHeight="1">
      <c r="A11" s="31" t="s">
        <v>21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0" ht="17.25" customHeight="1">
      <c r="A12" s="15" t="s">
        <v>35</v>
      </c>
      <c r="B12" s="17">
        <f t="shared" ref="B12:I12" si="4">SUM(B13:B15)</f>
        <v>317116</v>
      </c>
      <c r="C12" s="17">
        <f t="shared" si="4"/>
        <v>398577</v>
      </c>
      <c r="D12" s="17">
        <f t="shared" si="4"/>
        <v>355483</v>
      </c>
      <c r="E12" s="17">
        <f t="shared" si="4"/>
        <v>255412</v>
      </c>
      <c r="F12" s="17">
        <f t="shared" si="4"/>
        <v>277126</v>
      </c>
      <c r="G12" s="17">
        <f t="shared" si="4"/>
        <v>399047</v>
      </c>
      <c r="H12" s="17">
        <f t="shared" si="4"/>
        <v>599595</v>
      </c>
      <c r="I12" s="17">
        <f t="shared" si="4"/>
        <v>291967</v>
      </c>
      <c r="J12" s="11">
        <f t="shared" si="2"/>
        <v>2894323</v>
      </c>
    </row>
    <row r="13" spans="1:10" ht="17.25" customHeight="1">
      <c r="A13" s="14" t="s">
        <v>22</v>
      </c>
      <c r="B13" s="13">
        <v>140698</v>
      </c>
      <c r="C13" s="13">
        <v>188614</v>
      </c>
      <c r="D13" s="13">
        <v>174543</v>
      </c>
      <c r="E13" s="13">
        <v>128285</v>
      </c>
      <c r="F13" s="13">
        <v>133106</v>
      </c>
      <c r="G13" s="13">
        <v>191135</v>
      </c>
      <c r="H13" s="13">
        <v>280607</v>
      </c>
      <c r="I13" s="13">
        <v>129327</v>
      </c>
      <c r="J13" s="11">
        <f t="shared" si="2"/>
        <v>1366315</v>
      </c>
    </row>
    <row r="14" spans="1:10" ht="17.25" customHeight="1">
      <c r="A14" s="14" t="s">
        <v>23</v>
      </c>
      <c r="B14" s="13">
        <v>126245</v>
      </c>
      <c r="C14" s="13">
        <v>142069</v>
      </c>
      <c r="D14" s="13">
        <v>126143</v>
      </c>
      <c r="E14" s="13">
        <v>87319</v>
      </c>
      <c r="F14" s="13">
        <v>104490</v>
      </c>
      <c r="G14" s="13">
        <v>149581</v>
      </c>
      <c r="H14" s="13">
        <v>246018</v>
      </c>
      <c r="I14" s="13">
        <v>117707</v>
      </c>
      <c r="J14" s="11">
        <f t="shared" si="2"/>
        <v>1099572</v>
      </c>
    </row>
    <row r="15" spans="1:10" ht="17.25" customHeight="1">
      <c r="A15" s="14" t="s">
        <v>24</v>
      </c>
      <c r="B15" s="13">
        <v>50173</v>
      </c>
      <c r="C15" s="13">
        <v>67894</v>
      </c>
      <c r="D15" s="13">
        <v>54797</v>
      </c>
      <c r="E15" s="13">
        <v>39808</v>
      </c>
      <c r="F15" s="13">
        <v>39530</v>
      </c>
      <c r="G15" s="13">
        <v>58331</v>
      </c>
      <c r="H15" s="13">
        <v>72970</v>
      </c>
      <c r="I15" s="13">
        <v>44933</v>
      </c>
      <c r="J15" s="11">
        <f t="shared" si="2"/>
        <v>428436</v>
      </c>
    </row>
    <row r="16" spans="1:10" ht="17.25" customHeight="1">
      <c r="A16" s="16" t="s">
        <v>25</v>
      </c>
      <c r="B16" s="11">
        <f>+B17+B18+B19</f>
        <v>208133</v>
      </c>
      <c r="C16" s="11">
        <f t="shared" ref="C16:I16" si="5">+C17+C18+C19</f>
        <v>232511</v>
      </c>
      <c r="D16" s="11">
        <f t="shared" si="5"/>
        <v>223033</v>
      </c>
      <c r="E16" s="11">
        <f t="shared" si="5"/>
        <v>169771</v>
      </c>
      <c r="F16" s="11">
        <f t="shared" si="5"/>
        <v>172063</v>
      </c>
      <c r="G16" s="11">
        <f t="shared" si="5"/>
        <v>292378</v>
      </c>
      <c r="H16" s="11">
        <f t="shared" si="5"/>
        <v>498311</v>
      </c>
      <c r="I16" s="11">
        <f t="shared" si="5"/>
        <v>178888</v>
      </c>
      <c r="J16" s="11">
        <f t="shared" si="2"/>
        <v>1975088</v>
      </c>
    </row>
    <row r="17" spans="1:10" ht="17.25" customHeight="1">
      <c r="A17" s="12" t="s">
        <v>26</v>
      </c>
      <c r="B17" s="13">
        <v>108480</v>
      </c>
      <c r="C17" s="13">
        <v>133214</v>
      </c>
      <c r="D17" s="13">
        <v>129170</v>
      </c>
      <c r="E17" s="13">
        <v>98673</v>
      </c>
      <c r="F17" s="13">
        <v>97951</v>
      </c>
      <c r="G17" s="13">
        <v>163673</v>
      </c>
      <c r="H17" s="13">
        <v>264817</v>
      </c>
      <c r="I17" s="13">
        <v>99785</v>
      </c>
      <c r="J17" s="11">
        <f t="shared" si="2"/>
        <v>1095763</v>
      </c>
    </row>
    <row r="18" spans="1:10" ht="17.25" customHeight="1">
      <c r="A18" s="12" t="s">
        <v>27</v>
      </c>
      <c r="B18" s="13">
        <v>72274</v>
      </c>
      <c r="C18" s="13">
        <v>68440</v>
      </c>
      <c r="D18" s="13">
        <v>65936</v>
      </c>
      <c r="E18" s="13">
        <v>49502</v>
      </c>
      <c r="F18" s="13">
        <v>55116</v>
      </c>
      <c r="G18" s="13">
        <v>95225</v>
      </c>
      <c r="H18" s="13">
        <v>182668</v>
      </c>
      <c r="I18" s="13">
        <v>58052</v>
      </c>
      <c r="J18" s="11">
        <f t="shared" si="2"/>
        <v>647213</v>
      </c>
    </row>
    <row r="19" spans="1:10" ht="17.25" customHeight="1">
      <c r="A19" s="12" t="s">
        <v>28</v>
      </c>
      <c r="B19" s="13">
        <v>27379</v>
      </c>
      <c r="C19" s="13">
        <v>30857</v>
      </c>
      <c r="D19" s="13">
        <v>27927</v>
      </c>
      <c r="E19" s="13">
        <v>21596</v>
      </c>
      <c r="F19" s="13">
        <v>18996</v>
      </c>
      <c r="G19" s="13">
        <v>33480</v>
      </c>
      <c r="H19" s="13">
        <v>50826</v>
      </c>
      <c r="I19" s="13">
        <v>21051</v>
      </c>
      <c r="J19" s="11">
        <f t="shared" si="2"/>
        <v>232112</v>
      </c>
    </row>
    <row r="20" spans="1:10" ht="17.25" customHeight="1">
      <c r="A20" s="16" t="s">
        <v>29</v>
      </c>
      <c r="B20" s="13">
        <v>40343</v>
      </c>
      <c r="C20" s="13">
        <v>61972</v>
      </c>
      <c r="D20" s="13">
        <v>68960</v>
      </c>
      <c r="E20" s="13">
        <v>55328</v>
      </c>
      <c r="F20" s="13">
        <v>45206</v>
      </c>
      <c r="G20" s="13">
        <v>58296</v>
      </c>
      <c r="H20" s="13">
        <v>62559</v>
      </c>
      <c r="I20" s="13">
        <v>32022</v>
      </c>
      <c r="J20" s="11">
        <f t="shared" si="2"/>
        <v>424686</v>
      </c>
    </row>
    <row r="21" spans="1:10" ht="17.25" customHeight="1">
      <c r="A21" s="12" t="s">
        <v>30</v>
      </c>
      <c r="B21" s="13">
        <f>ROUND(B$20*0.57,0)</f>
        <v>22996</v>
      </c>
      <c r="C21" s="13">
        <f>ROUND(C$20*0.57,0)</f>
        <v>35324</v>
      </c>
      <c r="D21" s="13">
        <f t="shared" ref="D21:I21" si="6">ROUND(D$20*0.57,0)</f>
        <v>39307</v>
      </c>
      <c r="E21" s="13">
        <f t="shared" si="6"/>
        <v>31537</v>
      </c>
      <c r="F21" s="13">
        <f t="shared" si="6"/>
        <v>25767</v>
      </c>
      <c r="G21" s="13">
        <f t="shared" si="6"/>
        <v>33229</v>
      </c>
      <c r="H21" s="13">
        <f t="shared" si="6"/>
        <v>35659</v>
      </c>
      <c r="I21" s="13">
        <f t="shared" si="6"/>
        <v>18253</v>
      </c>
      <c r="J21" s="11">
        <f t="shared" si="2"/>
        <v>242072</v>
      </c>
    </row>
    <row r="22" spans="1:10" ht="17.25" customHeight="1">
      <c r="A22" s="12" t="s">
        <v>31</v>
      </c>
      <c r="B22" s="13">
        <f>ROUND(B$20*0.43,0)</f>
        <v>17347</v>
      </c>
      <c r="C22" s="13">
        <f t="shared" ref="C22:I22" si="7">ROUND(C$20*0.43,0)</f>
        <v>26648</v>
      </c>
      <c r="D22" s="13">
        <f t="shared" si="7"/>
        <v>29653</v>
      </c>
      <c r="E22" s="13">
        <f t="shared" si="7"/>
        <v>23791</v>
      </c>
      <c r="F22" s="13">
        <f t="shared" si="7"/>
        <v>19439</v>
      </c>
      <c r="G22" s="13">
        <f t="shared" si="7"/>
        <v>25067</v>
      </c>
      <c r="H22" s="13">
        <f t="shared" si="7"/>
        <v>26900</v>
      </c>
      <c r="I22" s="13">
        <f t="shared" si="7"/>
        <v>13769</v>
      </c>
      <c r="J22" s="11">
        <f t="shared" si="2"/>
        <v>182614</v>
      </c>
    </row>
    <row r="23" spans="1:10" ht="34.5" customHeight="1">
      <c r="A23" s="32" t="s">
        <v>36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8202</v>
      </c>
      <c r="J23" s="11">
        <f t="shared" si="2"/>
        <v>8202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37</v>
      </c>
      <c r="B25" s="34">
        <f>SUM(B26:B29)</f>
        <v>2.2709000000000001</v>
      </c>
      <c r="C25" s="34">
        <f t="shared" ref="C25:I25" si="8">SUM(C26:C29)</f>
        <v>2.5901443</v>
      </c>
      <c r="D25" s="34">
        <f t="shared" si="8"/>
        <v>2.7275</v>
      </c>
      <c r="E25" s="34">
        <f t="shared" si="8"/>
        <v>2.737768</v>
      </c>
      <c r="F25" s="34">
        <f t="shared" si="8"/>
        <v>2.3376999999999999</v>
      </c>
      <c r="G25" s="34">
        <f t="shared" si="8"/>
        <v>2.4076</v>
      </c>
      <c r="H25" s="34">
        <f t="shared" si="8"/>
        <v>2.0710999999999999</v>
      </c>
      <c r="I25" s="34">
        <f t="shared" si="8"/>
        <v>2.2637999999999998</v>
      </c>
      <c r="J25" s="21"/>
    </row>
    <row r="26" spans="1:10" ht="17.25" customHeight="1">
      <c r="A26" s="16" t="s">
        <v>38</v>
      </c>
      <c r="B26" s="34">
        <v>2.2709000000000001</v>
      </c>
      <c r="C26" s="34">
        <v>2.5844</v>
      </c>
      <c r="D26" s="34">
        <v>2.7275</v>
      </c>
      <c r="E26" s="34">
        <v>2.6789999999999998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0" ht="17.25" customHeight="1">
      <c r="A27" s="32" t="s">
        <v>39</v>
      </c>
      <c r="B27" s="33">
        <v>0</v>
      </c>
      <c r="C27" s="51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0" ht="17.25" customHeight="1">
      <c r="A28" s="32" t="s">
        <v>40</v>
      </c>
      <c r="B28" s="33">
        <v>0</v>
      </c>
      <c r="C28" s="33">
        <v>0</v>
      </c>
      <c r="D28" s="33">
        <v>0</v>
      </c>
      <c r="E28" s="35">
        <v>8.0318000000000001E-2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0" ht="17.25" customHeight="1">
      <c r="A29" s="32" t="s">
        <v>41</v>
      </c>
      <c r="B29" s="33">
        <v>0</v>
      </c>
      <c r="C29" s="33">
        <v>0</v>
      </c>
      <c r="D29" s="33">
        <v>0</v>
      </c>
      <c r="E29" s="35">
        <v>-2.155E-2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0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101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8445.27</v>
      </c>
      <c r="J31" s="24">
        <f t="shared" ref="J31:J69" si="9">SUM(B31:I31)</f>
        <v>8445.27</v>
      </c>
    </row>
    <row r="32" spans="1:10" ht="17.25" customHeight="1">
      <c r="A32" s="16" t="s">
        <v>42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9"/>
        <v>0</v>
      </c>
    </row>
    <row r="37" spans="1:10" ht="17.25" customHeight="1">
      <c r="A37" s="12" t="s">
        <v>46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47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9"/>
        <v>0</v>
      </c>
    </row>
    <row r="40" spans="1:10" ht="17.25" customHeight="1">
      <c r="A40" s="12" t="s">
        <v>49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9"/>
        <v>0</v>
      </c>
    </row>
    <row r="41" spans="1:10" ht="17.25" customHeight="1">
      <c r="A41" s="12" t="s">
        <v>50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9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51</v>
      </c>
      <c r="B43" s="23">
        <f>+B44+B52</f>
        <v>1402449.68</v>
      </c>
      <c r="C43" s="23">
        <f t="shared" ref="C43:I43" si="10">+C44+C52</f>
        <v>1972321.96</v>
      </c>
      <c r="D43" s="23">
        <f t="shared" si="10"/>
        <v>1922590.57</v>
      </c>
      <c r="E43" s="23">
        <f t="shared" si="10"/>
        <v>1431912.2599999998</v>
      </c>
      <c r="F43" s="23">
        <f t="shared" si="10"/>
        <v>1266790.44</v>
      </c>
      <c r="G43" s="23">
        <f t="shared" si="10"/>
        <v>1943581.5999999999</v>
      </c>
      <c r="H43" s="23">
        <f t="shared" si="10"/>
        <v>2546444.16</v>
      </c>
      <c r="I43" s="23">
        <f t="shared" si="10"/>
        <v>1301784.54</v>
      </c>
      <c r="J43" s="23">
        <f t="shared" si="9"/>
        <v>13787875.210000001</v>
      </c>
    </row>
    <row r="44" spans="1:10" ht="17.25" customHeight="1">
      <c r="A44" s="16" t="s">
        <v>52</v>
      </c>
      <c r="B44" s="24">
        <f>SUM(B45:B51)</f>
        <v>1387476.75</v>
      </c>
      <c r="C44" s="24">
        <f t="shared" ref="C44:J44" si="11">SUM(C45:C51)</f>
        <v>1951862.81</v>
      </c>
      <c r="D44" s="24">
        <f t="shared" si="11"/>
        <v>1902234.87</v>
      </c>
      <c r="E44" s="24">
        <f t="shared" si="11"/>
        <v>1413005.8699999999</v>
      </c>
      <c r="F44" s="24">
        <f t="shared" si="11"/>
        <v>1247515.94</v>
      </c>
      <c r="G44" s="24">
        <f t="shared" si="11"/>
        <v>1925612.93</v>
      </c>
      <c r="H44" s="24">
        <f t="shared" si="11"/>
        <v>2521208.02</v>
      </c>
      <c r="I44" s="24">
        <f t="shared" si="11"/>
        <v>1286609.3900000001</v>
      </c>
      <c r="J44" s="24">
        <f t="shared" si="11"/>
        <v>13635526.579999998</v>
      </c>
    </row>
    <row r="45" spans="1:10" ht="17.25" customHeight="1">
      <c r="A45" s="37" t="s">
        <v>53</v>
      </c>
      <c r="B45" s="24">
        <f t="shared" ref="B45:I45" si="12">ROUND(B26*B7,2)</f>
        <v>1387476.75</v>
      </c>
      <c r="C45" s="24">
        <f t="shared" si="12"/>
        <v>1947534.06</v>
      </c>
      <c r="D45" s="24">
        <f t="shared" si="12"/>
        <v>1902234.87</v>
      </c>
      <c r="E45" s="24">
        <f t="shared" si="12"/>
        <v>1382674.76</v>
      </c>
      <c r="F45" s="24">
        <f t="shared" si="12"/>
        <v>1247515.94</v>
      </c>
      <c r="G45" s="24">
        <f t="shared" si="12"/>
        <v>1925612.93</v>
      </c>
      <c r="H45" s="24">
        <f t="shared" si="12"/>
        <v>2521208.02</v>
      </c>
      <c r="I45" s="24">
        <f t="shared" si="12"/>
        <v>1278164.1200000001</v>
      </c>
      <c r="J45" s="24">
        <f t="shared" si="9"/>
        <v>13592421.449999999</v>
      </c>
    </row>
    <row r="46" spans="1:10" ht="17.25" customHeight="1">
      <c r="A46" s="37" t="s">
        <v>54</v>
      </c>
      <c r="B46" s="20">
        <v>0</v>
      </c>
      <c r="C46" s="24">
        <f>ROUND(C27*C7,2)</f>
        <v>4328.75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4328.75</v>
      </c>
    </row>
    <row r="47" spans="1:10" ht="17.25" customHeight="1">
      <c r="A47" s="37" t="s">
        <v>55</v>
      </c>
      <c r="B47" s="20">
        <v>0</v>
      </c>
      <c r="C47" s="20">
        <v>0</v>
      </c>
      <c r="D47" s="20">
        <v>0</v>
      </c>
      <c r="E47" s="38">
        <v>41453.410000000003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41453.410000000003</v>
      </c>
    </row>
    <row r="48" spans="1:10" ht="17.25" customHeight="1">
      <c r="A48" s="37" t="s">
        <v>56</v>
      </c>
      <c r="B48" s="20">
        <v>0</v>
      </c>
      <c r="C48" s="20">
        <v>0</v>
      </c>
      <c r="D48" s="20">
        <v>0</v>
      </c>
      <c r="E48" s="38">
        <f>ROUND(E7*E29,2)</f>
        <v>-11122.3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-11122.3</v>
      </c>
    </row>
    <row r="49" spans="1:10" ht="17.25" customHeight="1">
      <c r="A49" s="12" t="s">
        <v>57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8445.27</v>
      </c>
      <c r="J49" s="24">
        <f>SUM(B49:I49)</f>
        <v>8445.27</v>
      </c>
    </row>
    <row r="50" spans="1:10" ht="17.25" customHeight="1">
      <c r="A50" s="12" t="s">
        <v>58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9"/>
        <v>0</v>
      </c>
    </row>
    <row r="51" spans="1:10" ht="17.25" customHeight="1">
      <c r="A51" s="12" t="s">
        <v>59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9"/>
        <v>0</v>
      </c>
    </row>
    <row r="52" spans="1:10" ht="17.25" customHeight="1">
      <c r="A52" s="16" t="s">
        <v>60</v>
      </c>
      <c r="B52" s="39">
        <v>14972.93</v>
      </c>
      <c r="C52" s="39">
        <v>20459.150000000001</v>
      </c>
      <c r="D52" s="39">
        <v>20355.7</v>
      </c>
      <c r="E52" s="39">
        <v>18906.39</v>
      </c>
      <c r="F52" s="39">
        <v>19274.5</v>
      </c>
      <c r="G52" s="39">
        <v>17968.669999999998</v>
      </c>
      <c r="H52" s="39">
        <v>25236.14</v>
      </c>
      <c r="I52" s="39">
        <v>15175.15</v>
      </c>
      <c r="J52" s="39">
        <f>SUM(B52:I52)</f>
        <v>152348.62999999998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4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61</v>
      </c>
      <c r="B56" s="38">
        <f t="shared" ref="B56:I56" si="13">+B57+B64+B86+B87</f>
        <v>-291814.13</v>
      </c>
      <c r="C56" s="38">
        <f t="shared" si="13"/>
        <v>-213018.07</v>
      </c>
      <c r="D56" s="38">
        <f t="shared" si="13"/>
        <v>-219230.53</v>
      </c>
      <c r="E56" s="38">
        <f t="shared" si="13"/>
        <v>-165038.45000000001</v>
      </c>
      <c r="F56" s="38">
        <f t="shared" si="13"/>
        <v>-318713.66000000003</v>
      </c>
      <c r="G56" s="38">
        <f t="shared" si="13"/>
        <v>-304048.92</v>
      </c>
      <c r="H56" s="38">
        <f t="shared" si="13"/>
        <v>-310474.39</v>
      </c>
      <c r="I56" s="38">
        <f t="shared" si="13"/>
        <v>-180517.6</v>
      </c>
      <c r="J56" s="38">
        <f t="shared" si="9"/>
        <v>-2002855.75</v>
      </c>
    </row>
    <row r="57" spans="1:10" ht="18.75" customHeight="1">
      <c r="A57" s="16" t="s">
        <v>99</v>
      </c>
      <c r="B57" s="38">
        <f t="shared" ref="B57:I57" si="14">B58+B59+B60+B61+B62+B63</f>
        <v>-277082.15000000002</v>
      </c>
      <c r="C57" s="38">
        <f t="shared" si="14"/>
        <v>-190816.85</v>
      </c>
      <c r="D57" s="38">
        <f t="shared" si="14"/>
        <v>-197240.98</v>
      </c>
      <c r="E57" s="38">
        <f t="shared" si="14"/>
        <v>-106815</v>
      </c>
      <c r="F57" s="38">
        <f t="shared" si="14"/>
        <v>-303684.16000000003</v>
      </c>
      <c r="G57" s="38">
        <f t="shared" si="14"/>
        <v>-282563.62</v>
      </c>
      <c r="H57" s="38">
        <f t="shared" si="14"/>
        <v>-279060.33</v>
      </c>
      <c r="I57" s="38">
        <f t="shared" si="14"/>
        <v>-160593</v>
      </c>
      <c r="J57" s="38">
        <f t="shared" si="9"/>
        <v>-1797856.0900000003</v>
      </c>
    </row>
    <row r="58" spans="1:10" ht="18.75" customHeight="1">
      <c r="A58" s="12" t="s">
        <v>100</v>
      </c>
      <c r="B58" s="38">
        <f>-ROUND(B9*$D$3,2)</f>
        <v>-136167</v>
      </c>
      <c r="C58" s="38">
        <f t="shared" ref="C58:I58" si="15">-ROUND(C9*$D$3,2)</f>
        <v>-181539</v>
      </c>
      <c r="D58" s="38">
        <f t="shared" si="15"/>
        <v>-149856</v>
      </c>
      <c r="E58" s="38">
        <f t="shared" si="15"/>
        <v>-106815</v>
      </c>
      <c r="F58" s="38">
        <f t="shared" si="15"/>
        <v>-117768</v>
      </c>
      <c r="G58" s="38">
        <f t="shared" si="15"/>
        <v>-150255</v>
      </c>
      <c r="H58" s="38">
        <f t="shared" si="15"/>
        <v>-170589</v>
      </c>
      <c r="I58" s="38">
        <f t="shared" si="15"/>
        <v>-160593</v>
      </c>
      <c r="J58" s="38">
        <f t="shared" si="9"/>
        <v>-1173582</v>
      </c>
    </row>
    <row r="59" spans="1:10" ht="18.75" customHeight="1">
      <c r="A59" s="12" t="s">
        <v>62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63</v>
      </c>
      <c r="B60" s="52">
        <v>-1974</v>
      </c>
      <c r="C60" s="52">
        <v>-1221</v>
      </c>
      <c r="D60" s="52">
        <v>-1143</v>
      </c>
      <c r="E60" s="20">
        <v>0</v>
      </c>
      <c r="F60" s="52">
        <v>-1068</v>
      </c>
      <c r="G60" s="52">
        <v>-930</v>
      </c>
      <c r="H60" s="52">
        <v>-813</v>
      </c>
      <c r="I60" s="20">
        <v>0</v>
      </c>
      <c r="J60" s="38">
        <f t="shared" si="9"/>
        <v>-7149</v>
      </c>
    </row>
    <row r="61" spans="1:10" ht="18.75" customHeight="1">
      <c r="A61" s="12" t="s">
        <v>64</v>
      </c>
      <c r="B61" s="52">
        <v>-1230</v>
      </c>
      <c r="C61" s="52">
        <v>-618</v>
      </c>
      <c r="D61" s="52">
        <v>-474</v>
      </c>
      <c r="E61" s="20">
        <v>0</v>
      </c>
      <c r="F61" s="52">
        <v>-1074</v>
      </c>
      <c r="G61" s="52">
        <v>-309</v>
      </c>
      <c r="H61" s="52">
        <v>-144</v>
      </c>
      <c r="I61" s="20">
        <v>0</v>
      </c>
      <c r="J61" s="38">
        <f t="shared" si="9"/>
        <v>-3849</v>
      </c>
    </row>
    <row r="62" spans="1:10" ht="18.75" customHeight="1">
      <c r="A62" s="12" t="s">
        <v>65</v>
      </c>
      <c r="B62" s="52">
        <v>-137571.15</v>
      </c>
      <c r="C62" s="52">
        <v>-7410.85</v>
      </c>
      <c r="D62" s="52">
        <v>-45739.98</v>
      </c>
      <c r="E62" s="20">
        <v>0</v>
      </c>
      <c r="F62" s="52">
        <v>-183634.16</v>
      </c>
      <c r="G62" s="52">
        <v>-131069.62</v>
      </c>
      <c r="H62" s="52">
        <v>-107514.33</v>
      </c>
      <c r="I62" s="20">
        <v>0</v>
      </c>
      <c r="J62" s="38">
        <f>SUM(B62:I62)</f>
        <v>-612940.09</v>
      </c>
    </row>
    <row r="63" spans="1:10" ht="18.75" customHeight="1">
      <c r="A63" s="12" t="s">
        <v>66</v>
      </c>
      <c r="B63" s="52">
        <v>-140</v>
      </c>
      <c r="C63" s="52">
        <v>-28</v>
      </c>
      <c r="D63" s="20">
        <v>-28</v>
      </c>
      <c r="E63" s="20">
        <v>0</v>
      </c>
      <c r="F63" s="20">
        <v>-140</v>
      </c>
      <c r="G63" s="20">
        <v>0</v>
      </c>
      <c r="H63" s="20">
        <v>0</v>
      </c>
      <c r="I63" s="20">
        <v>0</v>
      </c>
      <c r="J63" s="38">
        <f t="shared" si="9"/>
        <v>-336</v>
      </c>
    </row>
    <row r="64" spans="1:10" ht="18.75" customHeight="1">
      <c r="A64" s="16" t="s">
        <v>104</v>
      </c>
      <c r="B64" s="52">
        <f>SUM(B65:B85)</f>
        <v>-14731.98</v>
      </c>
      <c r="C64" s="52">
        <f t="shared" ref="C64:I64" si="16">SUM(C65:C85)</f>
        <v>-22201.219999999998</v>
      </c>
      <c r="D64" s="52">
        <f t="shared" si="16"/>
        <v>-21989.549999999996</v>
      </c>
      <c r="E64" s="52">
        <f t="shared" si="16"/>
        <v>-58223.45</v>
      </c>
      <c r="F64" s="52">
        <f t="shared" si="16"/>
        <v>-15029.5</v>
      </c>
      <c r="G64" s="52">
        <f t="shared" si="16"/>
        <v>-21485.300000000003</v>
      </c>
      <c r="H64" s="52">
        <f t="shared" si="16"/>
        <v>-31414.06</v>
      </c>
      <c r="I64" s="52">
        <f t="shared" si="16"/>
        <v>-19924.599999999999</v>
      </c>
      <c r="J64" s="38">
        <f t="shared" si="9"/>
        <v>-204999.66</v>
      </c>
    </row>
    <row r="65" spans="1:10" ht="18.75" customHeight="1">
      <c r="A65" s="12" t="s">
        <v>67</v>
      </c>
      <c r="B65" s="20">
        <v>0</v>
      </c>
      <c r="C65" s="20">
        <v>0</v>
      </c>
      <c r="D65" s="20">
        <v>0</v>
      </c>
      <c r="E65" s="20">
        <v>0</v>
      </c>
      <c r="F65" s="38">
        <v>-1500.66</v>
      </c>
      <c r="G65" s="20">
        <v>0</v>
      </c>
      <c r="H65" s="20">
        <v>0</v>
      </c>
      <c r="I65" s="20">
        <v>0</v>
      </c>
      <c r="J65" s="38">
        <f t="shared" si="9"/>
        <v>-1500.66</v>
      </c>
    </row>
    <row r="66" spans="1:10" ht="18.75" customHeight="1">
      <c r="A66" s="12" t="s">
        <v>68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69</v>
      </c>
      <c r="B67" s="20">
        <v>0</v>
      </c>
      <c r="C67" s="20">
        <v>0</v>
      </c>
      <c r="D67" s="38">
        <v>-1103.33</v>
      </c>
      <c r="E67" s="38">
        <v>-1849.5</v>
      </c>
      <c r="F67" s="20">
        <v>0</v>
      </c>
      <c r="G67" s="38">
        <v>-393.33</v>
      </c>
      <c r="H67" s="20">
        <v>0</v>
      </c>
      <c r="I67" s="20">
        <v>0</v>
      </c>
      <c r="J67" s="38">
        <f t="shared" si="9"/>
        <v>-3346.16</v>
      </c>
    </row>
    <row r="68" spans="1:10" ht="18.75" customHeight="1">
      <c r="A68" s="12" t="s">
        <v>70</v>
      </c>
      <c r="B68" s="20">
        <v>0</v>
      </c>
      <c r="C68" s="20">
        <v>0</v>
      </c>
      <c r="D68" s="20">
        <v>0</v>
      </c>
      <c r="E68" s="38">
        <v>-40000</v>
      </c>
      <c r="F68" s="20">
        <v>0</v>
      </c>
      <c r="G68" s="20">
        <v>0</v>
      </c>
      <c r="H68" s="20">
        <v>0</v>
      </c>
      <c r="I68" s="20">
        <v>0</v>
      </c>
      <c r="J68" s="53">
        <f t="shared" si="9"/>
        <v>-40000</v>
      </c>
    </row>
    <row r="69" spans="1:10" ht="18.75" customHeight="1">
      <c r="A69" s="37" t="s">
        <v>71</v>
      </c>
      <c r="B69" s="38">
        <v>-14057.98</v>
      </c>
      <c r="C69" s="38">
        <v>-20407.669999999998</v>
      </c>
      <c r="D69" s="38">
        <v>-19292.189999999999</v>
      </c>
      <c r="E69" s="38">
        <v>-14930.35</v>
      </c>
      <c r="F69" s="38">
        <v>-13528.84</v>
      </c>
      <c r="G69" s="38">
        <v>-18591.43</v>
      </c>
      <c r="H69" s="38">
        <v>-28330.49</v>
      </c>
      <c r="I69" s="38">
        <v>-13872.08</v>
      </c>
      <c r="J69" s="53">
        <f t="shared" si="9"/>
        <v>-143011.03</v>
      </c>
    </row>
    <row r="70" spans="1:10" ht="18.75" customHeight="1">
      <c r="A70" s="12" t="s">
        <v>72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73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74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75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76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77</v>
      </c>
      <c r="B75" s="38">
        <v>-674</v>
      </c>
      <c r="C75" s="38">
        <v>-1590.64</v>
      </c>
      <c r="D75" s="38">
        <v>-1570.42</v>
      </c>
      <c r="E75" s="38">
        <v>-943.6</v>
      </c>
      <c r="F75" s="20">
        <v>0</v>
      </c>
      <c r="G75" s="38">
        <v>-2500.54</v>
      </c>
      <c r="H75" s="38">
        <v>-3059.96</v>
      </c>
      <c r="I75" s="38">
        <v>-6052.52</v>
      </c>
      <c r="J75" s="53">
        <f t="shared" ref="J75" si="17">SUM(B75:I75)</f>
        <v>-16391.68</v>
      </c>
    </row>
    <row r="76" spans="1:10" ht="18.75" customHeight="1">
      <c r="A76" s="12" t="s">
        <v>78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79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1:10" ht="18.75" customHeight="1">
      <c r="A78" s="12" t="s">
        <v>80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102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0" ht="18.75" customHeight="1">
      <c r="A81" s="12" t="s">
        <v>105</v>
      </c>
      <c r="B81" s="20">
        <v>0</v>
      </c>
      <c r="C81" s="20">
        <v>0</v>
      </c>
      <c r="D81" s="20">
        <v>0</v>
      </c>
      <c r="E81" s="38">
        <v>-500</v>
      </c>
      <c r="F81" s="20">
        <v>0</v>
      </c>
      <c r="G81" s="20">
        <v>0</v>
      </c>
      <c r="H81" s="20">
        <v>0</v>
      </c>
      <c r="I81" s="20">
        <v>0</v>
      </c>
      <c r="J81" s="53">
        <f>SUM(B81:I81)</f>
        <v>-500</v>
      </c>
    </row>
    <row r="82" spans="1:10" ht="18.75" customHeight="1">
      <c r="A82" s="12" t="s">
        <v>106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12" t="s">
        <v>115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0" ht="18.75" customHeight="1">
      <c r="A84" s="12" t="s">
        <v>116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0" ht="18.75" customHeight="1">
      <c r="A85" s="12" t="s">
        <v>117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0" ht="18.75" customHeight="1">
      <c r="A86" s="16" t="s">
        <v>118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</row>
    <row r="87" spans="1:10" ht="18.75" customHeight="1">
      <c r="A87" s="16" t="s">
        <v>114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</row>
    <row r="88" spans="1:10" ht="18.75" customHeight="1">
      <c r="A88" s="16"/>
      <c r="B88" s="21"/>
      <c r="C88" s="21"/>
      <c r="D88" s="21"/>
      <c r="E88" s="21"/>
      <c r="F88" s="21"/>
      <c r="G88" s="21"/>
      <c r="H88" s="21"/>
      <c r="I88" s="21"/>
      <c r="J88" s="21">
        <f>SUM(B88:I88)</f>
        <v>0</v>
      </c>
    </row>
    <row r="89" spans="1:10" ht="18.75" customHeight="1">
      <c r="A89" s="16" t="s">
        <v>108</v>
      </c>
      <c r="B89" s="25">
        <f t="shared" ref="B89:I89" si="18">+B90+B91</f>
        <v>1110635.55</v>
      </c>
      <c r="C89" s="25">
        <f t="shared" si="18"/>
        <v>1759303.89</v>
      </c>
      <c r="D89" s="25">
        <f t="shared" si="18"/>
        <v>1703360.04</v>
      </c>
      <c r="E89" s="25">
        <f t="shared" si="18"/>
        <v>1266873.8099999998</v>
      </c>
      <c r="F89" s="25">
        <f t="shared" si="18"/>
        <v>948076.77999999991</v>
      </c>
      <c r="G89" s="25">
        <f t="shared" si="18"/>
        <v>1639532.68</v>
      </c>
      <c r="H89" s="25">
        <f t="shared" si="18"/>
        <v>2235969.77</v>
      </c>
      <c r="I89" s="25">
        <f t="shared" si="18"/>
        <v>1121266.94</v>
      </c>
      <c r="J89" s="53">
        <f>SUM(B89:I89)</f>
        <v>11785019.459999999</v>
      </c>
    </row>
    <row r="90" spans="1:10" ht="18.75" customHeight="1">
      <c r="A90" s="16" t="s">
        <v>107</v>
      </c>
      <c r="B90" s="25">
        <f t="shared" ref="B90:I90" si="19">+B44+B57+B64+B86</f>
        <v>1095662.6200000001</v>
      </c>
      <c r="C90" s="25">
        <f t="shared" si="19"/>
        <v>1738844.74</v>
      </c>
      <c r="D90" s="25">
        <f t="shared" si="19"/>
        <v>1683004.34</v>
      </c>
      <c r="E90" s="25">
        <f t="shared" si="19"/>
        <v>1247967.42</v>
      </c>
      <c r="F90" s="25">
        <f t="shared" si="19"/>
        <v>928802.27999999991</v>
      </c>
      <c r="G90" s="25">
        <f t="shared" si="19"/>
        <v>1621564.01</v>
      </c>
      <c r="H90" s="25">
        <f t="shared" si="19"/>
        <v>2210733.63</v>
      </c>
      <c r="I90" s="25">
        <f t="shared" si="19"/>
        <v>1106091.79</v>
      </c>
      <c r="J90" s="53">
        <f>SUM(B90:I90)</f>
        <v>11632670.829999998</v>
      </c>
    </row>
    <row r="91" spans="1:10" ht="18.75" customHeight="1">
      <c r="A91" s="16" t="s">
        <v>111</v>
      </c>
      <c r="B91" s="25">
        <f t="shared" ref="B91:I91" si="20">IF(+B52+B87+B92&lt;0,0,(B52+B87+B92))</f>
        <v>14972.93</v>
      </c>
      <c r="C91" s="25">
        <f t="shared" si="20"/>
        <v>20459.150000000001</v>
      </c>
      <c r="D91" s="25">
        <f t="shared" si="20"/>
        <v>20355.7</v>
      </c>
      <c r="E91" s="20">
        <f t="shared" si="20"/>
        <v>18906.39</v>
      </c>
      <c r="F91" s="25">
        <f t="shared" si="20"/>
        <v>19274.5</v>
      </c>
      <c r="G91" s="20">
        <f t="shared" si="20"/>
        <v>17968.669999999998</v>
      </c>
      <c r="H91" s="25">
        <f t="shared" si="20"/>
        <v>25236.14</v>
      </c>
      <c r="I91" s="20">
        <f t="shared" si="20"/>
        <v>15175.15</v>
      </c>
      <c r="J91" s="53">
        <f>SUM(B91:I91)</f>
        <v>152348.62999999998</v>
      </c>
    </row>
    <row r="92" spans="1:10" ht="18" customHeight="1">
      <c r="A92" s="16" t="s">
        <v>109</v>
      </c>
      <c r="B92" s="20"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1">
        <f>SUM(B92:I92)</f>
        <v>0</v>
      </c>
    </row>
    <row r="93" spans="1:10" ht="18.75" customHeight="1">
      <c r="A93" s="16" t="s">
        <v>110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</row>
    <row r="94" spans="1:10" ht="18.75" customHeight="1">
      <c r="A94" s="2"/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/>
    </row>
    <row r="95" spans="1:10" ht="18.75" customHeight="1">
      <c r="A95" s="40"/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/>
    </row>
    <row r="96" spans="1:10" ht="18.75" customHeight="1">
      <c r="A96" s="8"/>
      <c r="B96" s="50">
        <v>0</v>
      </c>
      <c r="C96" s="50">
        <v>0</v>
      </c>
      <c r="D96" s="50">
        <v>0</v>
      </c>
      <c r="E96" s="50">
        <v>0</v>
      </c>
      <c r="F96" s="50">
        <v>0</v>
      </c>
      <c r="G96" s="50">
        <v>0</v>
      </c>
      <c r="H96" s="50">
        <v>0</v>
      </c>
      <c r="I96" s="50">
        <v>0</v>
      </c>
      <c r="J96" s="50"/>
    </row>
    <row r="97" spans="1:10" ht="18.75" customHeight="1">
      <c r="A97" s="26" t="s">
        <v>82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45">
        <f>SUM(J98:J117)</f>
        <v>11785019.449999997</v>
      </c>
    </row>
    <row r="98" spans="1:10" ht="18.75" customHeight="1">
      <c r="A98" s="27" t="s">
        <v>83</v>
      </c>
      <c r="B98" s="28">
        <v>138737.84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f t="shared" ref="J98:J117" si="21">SUM(B98:I98)</f>
        <v>138737.84</v>
      </c>
    </row>
    <row r="99" spans="1:10" ht="18.75" customHeight="1">
      <c r="A99" s="27" t="s">
        <v>84</v>
      </c>
      <c r="B99" s="28">
        <v>971897.71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f t="shared" si="21"/>
        <v>971897.71</v>
      </c>
    </row>
    <row r="100" spans="1:10" ht="18.75" customHeight="1">
      <c r="A100" s="27" t="s">
        <v>85</v>
      </c>
      <c r="B100" s="44">
        <v>0</v>
      </c>
      <c r="C100" s="28">
        <f>+C89</f>
        <v>1759303.89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si="21"/>
        <v>1759303.89</v>
      </c>
    </row>
    <row r="101" spans="1:10" ht="18.75" customHeight="1">
      <c r="A101" s="27" t="s">
        <v>86</v>
      </c>
      <c r="B101" s="44">
        <v>0</v>
      </c>
      <c r="C101" s="44">
        <v>0</v>
      </c>
      <c r="D101" s="28">
        <f>+D89</f>
        <v>1703360.04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f t="shared" si="21"/>
        <v>1703360.04</v>
      </c>
    </row>
    <row r="102" spans="1:10" ht="18.75" customHeight="1">
      <c r="A102" s="27" t="s">
        <v>87</v>
      </c>
      <c r="B102" s="44">
        <v>0</v>
      </c>
      <c r="C102" s="44">
        <v>0</v>
      </c>
      <c r="D102" s="44">
        <v>0</v>
      </c>
      <c r="E102" s="28">
        <v>460999.17</v>
      </c>
      <c r="F102" s="44">
        <v>0</v>
      </c>
      <c r="G102" s="44">
        <v>0</v>
      </c>
      <c r="H102" s="44">
        <v>0</v>
      </c>
      <c r="I102" s="44">
        <v>0</v>
      </c>
      <c r="J102" s="45">
        <f t="shared" si="21"/>
        <v>460999.17</v>
      </c>
    </row>
    <row r="103" spans="1:10" ht="18.75" customHeight="1">
      <c r="A103" s="27" t="s">
        <v>112</v>
      </c>
      <c r="B103" s="44">
        <v>0</v>
      </c>
      <c r="C103" s="44">
        <v>0</v>
      </c>
      <c r="D103" s="44">
        <v>0</v>
      </c>
      <c r="E103" s="28">
        <v>231060.32</v>
      </c>
      <c r="F103" s="44">
        <v>0</v>
      </c>
      <c r="G103" s="44">
        <v>0</v>
      </c>
      <c r="H103" s="44">
        <v>0</v>
      </c>
      <c r="I103" s="44">
        <v>0</v>
      </c>
      <c r="J103" s="45">
        <f t="shared" si="21"/>
        <v>231060.32</v>
      </c>
    </row>
    <row r="104" spans="1:10" ht="18.75" customHeight="1">
      <c r="A104" s="27" t="s">
        <v>113</v>
      </c>
      <c r="B104" s="44">
        <v>0</v>
      </c>
      <c r="C104" s="44">
        <v>0</v>
      </c>
      <c r="D104" s="44">
        <v>0</v>
      </c>
      <c r="E104" s="28">
        <v>566452.93999999994</v>
      </c>
      <c r="F104" s="44">
        <v>0</v>
      </c>
      <c r="G104" s="44">
        <v>0</v>
      </c>
      <c r="H104" s="44">
        <v>0</v>
      </c>
      <c r="I104" s="44">
        <v>0</v>
      </c>
      <c r="J104" s="45">
        <f t="shared" si="21"/>
        <v>566452.93999999994</v>
      </c>
    </row>
    <row r="105" spans="1:10" ht="18.75" customHeight="1">
      <c r="A105" s="27" t="s">
        <v>88</v>
      </c>
      <c r="B105" s="44">
        <v>0</v>
      </c>
      <c r="C105" s="44">
        <v>0</v>
      </c>
      <c r="D105" s="44">
        <v>0</v>
      </c>
      <c r="E105" s="28">
        <v>8361.3799999999992</v>
      </c>
      <c r="F105" s="44">
        <v>0</v>
      </c>
      <c r="G105" s="44">
        <v>0</v>
      </c>
      <c r="H105" s="44">
        <v>0</v>
      </c>
      <c r="I105" s="44">
        <v>0</v>
      </c>
      <c r="J105" s="45">
        <f t="shared" si="21"/>
        <v>8361.3799999999992</v>
      </c>
    </row>
    <row r="106" spans="1:10" ht="18.75" customHeight="1">
      <c r="A106" s="27" t="s">
        <v>89</v>
      </c>
      <c r="B106" s="44">
        <v>0</v>
      </c>
      <c r="C106" s="44">
        <v>0</v>
      </c>
      <c r="D106" s="44">
        <v>0</v>
      </c>
      <c r="E106" s="44">
        <v>0</v>
      </c>
      <c r="F106" s="28">
        <f>+F89</f>
        <v>948076.77999999991</v>
      </c>
      <c r="G106" s="44">
        <v>0</v>
      </c>
      <c r="H106" s="44">
        <v>0</v>
      </c>
      <c r="I106" s="44">
        <v>0</v>
      </c>
      <c r="J106" s="45">
        <f t="shared" si="21"/>
        <v>948076.77999999991</v>
      </c>
    </row>
    <row r="107" spans="1:10" ht="18.75" customHeight="1">
      <c r="A107" s="27" t="s">
        <v>90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28">
        <v>208157.76</v>
      </c>
      <c r="H107" s="44">
        <v>0</v>
      </c>
      <c r="I107" s="44">
        <v>0</v>
      </c>
      <c r="J107" s="45">
        <f t="shared" si="21"/>
        <v>208157.76</v>
      </c>
    </row>
    <row r="108" spans="1:10" ht="18.75" customHeight="1">
      <c r="A108" s="27" t="s">
        <v>91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28">
        <v>291611.77</v>
      </c>
      <c r="H108" s="44">
        <v>0</v>
      </c>
      <c r="I108" s="44">
        <v>0</v>
      </c>
      <c r="J108" s="45">
        <f t="shared" si="21"/>
        <v>291611.77</v>
      </c>
    </row>
    <row r="109" spans="1:10" ht="18.75" customHeight="1">
      <c r="A109" s="27" t="s">
        <v>92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28">
        <v>434438.43</v>
      </c>
      <c r="H109" s="44">
        <v>0</v>
      </c>
      <c r="I109" s="44">
        <v>0</v>
      </c>
      <c r="J109" s="45">
        <f t="shared" si="21"/>
        <v>434438.43</v>
      </c>
    </row>
    <row r="110" spans="1:10" ht="18.75" customHeight="1">
      <c r="A110" s="27" t="s">
        <v>93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28">
        <v>705324.71</v>
      </c>
      <c r="H110" s="44">
        <v>0</v>
      </c>
      <c r="I110" s="44">
        <v>0</v>
      </c>
      <c r="J110" s="45">
        <f t="shared" si="21"/>
        <v>705324.71</v>
      </c>
    </row>
    <row r="111" spans="1:10" ht="18.75" customHeight="1">
      <c r="A111" s="27" t="s">
        <v>94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28">
        <v>661198.85</v>
      </c>
      <c r="I111" s="44">
        <v>0</v>
      </c>
      <c r="J111" s="45">
        <f t="shared" si="21"/>
        <v>661198.85</v>
      </c>
    </row>
    <row r="112" spans="1:10" ht="18.75" customHeight="1">
      <c r="A112" s="27" t="s">
        <v>95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28">
        <v>52081.45</v>
      </c>
      <c r="I112" s="44">
        <v>0</v>
      </c>
      <c r="J112" s="45">
        <f t="shared" si="21"/>
        <v>52081.45</v>
      </c>
    </row>
    <row r="113" spans="1:10" ht="18.75" customHeight="1">
      <c r="A113" s="27" t="s">
        <v>96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28">
        <v>362324.85</v>
      </c>
      <c r="I113" s="44">
        <v>0</v>
      </c>
      <c r="J113" s="45">
        <f t="shared" si="21"/>
        <v>362324.85</v>
      </c>
    </row>
    <row r="114" spans="1:10" ht="18.75" customHeight="1">
      <c r="A114" s="27" t="s">
        <v>97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28">
        <v>310991.69</v>
      </c>
      <c r="I114" s="44">
        <v>0</v>
      </c>
      <c r="J114" s="45">
        <f t="shared" si="21"/>
        <v>310991.69</v>
      </c>
    </row>
    <row r="115" spans="1:10" ht="18.75" customHeight="1">
      <c r="A115" s="27" t="s">
        <v>98</v>
      </c>
      <c r="B115" s="44">
        <v>0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28">
        <v>849372.93</v>
      </c>
      <c r="I115" s="44">
        <v>0</v>
      </c>
      <c r="J115" s="45">
        <f t="shared" si="21"/>
        <v>849372.93</v>
      </c>
    </row>
    <row r="116" spans="1:10" ht="18.75" customHeight="1">
      <c r="A116" s="27" t="s">
        <v>120</v>
      </c>
      <c r="B116" s="44">
        <v>0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28">
        <v>403001.89</v>
      </c>
      <c r="J116" s="45">
        <f t="shared" si="21"/>
        <v>403001.89</v>
      </c>
    </row>
    <row r="117" spans="1:10" ht="18.75" customHeight="1">
      <c r="A117" s="29" t="s">
        <v>121</v>
      </c>
      <c r="B117" s="46">
        <v>0</v>
      </c>
      <c r="C117" s="46">
        <v>0</v>
      </c>
      <c r="D117" s="46">
        <v>0</v>
      </c>
      <c r="E117" s="46">
        <v>0</v>
      </c>
      <c r="F117" s="46">
        <v>0</v>
      </c>
      <c r="G117" s="46">
        <v>0</v>
      </c>
      <c r="H117" s="46">
        <v>0</v>
      </c>
      <c r="I117" s="47">
        <v>718265.05</v>
      </c>
      <c r="J117" s="48">
        <f t="shared" si="21"/>
        <v>718265.05</v>
      </c>
    </row>
    <row r="118" spans="1:10" ht="18.75" customHeight="1">
      <c r="A118" s="49"/>
      <c r="B118" s="56"/>
      <c r="C118" s="56"/>
      <c r="D118" s="56"/>
      <c r="E118" s="56"/>
      <c r="F118" s="56"/>
      <c r="G118" s="56"/>
      <c r="H118" s="56"/>
      <c r="I118" s="56"/>
      <c r="J118" s="57"/>
    </row>
    <row r="119" spans="1:10" ht="18.75" customHeight="1">
      <c r="A119" s="43"/>
    </row>
    <row r="120" spans="1:10" ht="18.75" customHeight="1">
      <c r="A120" s="43"/>
    </row>
    <row r="121" spans="1:10" ht="18.75" customHeight="1">
      <c r="A121" s="43"/>
    </row>
    <row r="122" spans="1:10" ht="18.75" customHeight="1">
      <c r="A122" s="42"/>
    </row>
  </sheetData>
  <mergeCells count="5">
    <mergeCell ref="A1:J1"/>
    <mergeCell ref="A2:J2"/>
    <mergeCell ref="A4:A6"/>
    <mergeCell ref="B4:I4"/>
    <mergeCell ref="J4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2013-10-02T19:33:22Z</dcterms:modified>
</cp:coreProperties>
</file>